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unpuntkerkenwerk-my.sharepoint.com/personal/r_kooistra_steunpuntkerkenwerk_nl/Documents/"/>
    </mc:Choice>
  </mc:AlternateContent>
  <xr:revisionPtr revIDLastSave="295" documentId="8_{5EA23A68-A017-48F0-8A9F-413B398F39DD}" xr6:coauthVersionLast="47" xr6:coauthVersionMax="47" xr10:uidLastSave="{2DF72229-1A43-4119-BA2F-0DB6D4195292}"/>
  <workbookProtection workbookAlgorithmName="SHA-512" workbookHashValue="Io/BEfgZw0P4USY/JtXzFn01SMsHcImGUD2uctl+gPpdcGW5MHus5ozCKEPk+Y9BjZaJhNvYbloRS/BkjAv4XQ==" workbookSaltValue="cYGqU13d/7SZGyGTlHs3AA==" workbookSpinCount="100000" lockStructure="1"/>
  <bookViews>
    <workbookView xWindow="465" yWindow="1215" windowWidth="18735" windowHeight="9585" xr2:uid="{390D9EE7-770C-44E5-B29F-296F9E91D22D}"/>
  </bookViews>
  <sheets>
    <sheet name="Schuld en aflossing - jaar" sheetId="3" r:id="rId1"/>
    <sheet name="Blad1" sheetId="5" state="hidden" r:id="rId2"/>
    <sheet name="KerkenOverzicht" sheetId="4" state="hidden" r:id="rId3"/>
  </sheets>
  <externalReferences>
    <externalReference r:id="rId4"/>
  </externalReferences>
  <definedNames>
    <definedName name="_xlnm.Print_Area" localSheetId="0">'Schuld en aflossing - jaar'!$A$1:$H$38</definedName>
    <definedName name="Kerken">KerkenOverzicht!$A$8:$E$257</definedName>
    <definedName name="KerkenOverzicht">KerkenOverzicht!$A$7:$E$257</definedName>
    <definedName name="Resultaten" localSheetId="0">'Schuld en aflossing - jaar'!#REF!</definedName>
    <definedName name="Resultaten">#REF!</definedName>
    <definedName name="Varianten">[1]Varianten!$A$2:$I$27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14" i="3"/>
  <c r="B13" i="3"/>
  <c r="B12" i="3"/>
  <c r="B259" i="4"/>
  <c r="E109" i="4"/>
  <c r="D109" i="4"/>
  <c r="C81" i="4"/>
  <c r="C259" i="4" s="1"/>
  <c r="E74" i="4"/>
  <c r="D74" i="4"/>
  <c r="C74" i="4"/>
  <c r="E68" i="4"/>
  <c r="E56" i="4"/>
  <c r="C56" i="4"/>
  <c r="D30" i="4"/>
  <c r="E17" i="4"/>
  <c r="D17" i="4"/>
  <c r="C17" i="4"/>
  <c r="E8" i="4"/>
  <c r="E259" i="4" l="1"/>
  <c r="D259" i="4"/>
  <c r="E22" i="3"/>
  <c r="E23" i="3"/>
  <c r="B15" i="3"/>
  <c r="B8" i="3" l="1"/>
  <c r="B17" i="3" s="1"/>
  <c r="B21" i="3" l="1"/>
  <c r="F21" i="3" s="1"/>
  <c r="G21" i="3" s="1"/>
  <c r="H21" i="3" s="1"/>
  <c r="B22" i="3" s="1"/>
  <c r="E21" i="3"/>
  <c r="D38" i="3"/>
  <c r="F22" i="3" l="1"/>
  <c r="G22" i="3" l="1"/>
  <c r="H22" i="3" l="1"/>
  <c r="B23" i="3" s="1"/>
  <c r="F23" i="3" l="1"/>
  <c r="G23" i="3" l="1"/>
  <c r="H23" i="3" l="1"/>
  <c r="B24" i="3" s="1"/>
  <c r="C24" i="3" l="1"/>
  <c r="F24" i="3"/>
  <c r="E24" i="3" l="1"/>
  <c r="G24" i="3"/>
  <c r="H24" i="3" l="1"/>
  <c r="B25" i="3" s="1"/>
  <c r="C25" i="3" l="1"/>
  <c r="F25" i="3"/>
  <c r="E25" i="3" l="1"/>
  <c r="G25" i="3"/>
  <c r="H25" i="3" l="1"/>
  <c r="B26" i="3" s="1"/>
  <c r="C26" i="3" l="1"/>
  <c r="F26" i="3"/>
  <c r="G26" i="3" l="1"/>
  <c r="E26" i="3"/>
  <c r="H26" i="3" l="1"/>
  <c r="B27" i="3" s="1"/>
  <c r="C27" i="3" l="1"/>
  <c r="F27" i="3"/>
  <c r="E27" i="3" l="1"/>
  <c r="G27" i="3"/>
  <c r="H27" i="3" s="1"/>
  <c r="B28" i="3" s="1"/>
  <c r="C28" i="3" l="1"/>
  <c r="F28" i="3"/>
  <c r="E28" i="3" l="1"/>
  <c r="G28" i="3"/>
  <c r="H28" i="3" s="1"/>
  <c r="B29" i="3" s="1"/>
  <c r="C29" i="3" l="1"/>
  <c r="F29" i="3"/>
  <c r="E29" i="3" l="1"/>
  <c r="G29" i="3"/>
  <c r="H29" i="3" s="1"/>
  <c r="B30" i="3" s="1"/>
  <c r="C30" i="3" l="1"/>
  <c r="F30" i="3"/>
  <c r="G30" i="3" l="1"/>
  <c r="H30" i="3" s="1"/>
  <c r="B31" i="3" s="1"/>
  <c r="E30" i="3"/>
  <c r="C31" i="3" l="1"/>
  <c r="F31" i="3"/>
  <c r="G31" i="3" l="1"/>
  <c r="H31" i="3" s="1"/>
  <c r="B32" i="3" s="1"/>
  <c r="E31" i="3"/>
  <c r="C32" i="3" l="1"/>
  <c r="F32" i="3"/>
  <c r="E32" i="3" l="1"/>
  <c r="G32" i="3"/>
  <c r="H32" i="3" s="1"/>
  <c r="B33" i="3" s="1"/>
  <c r="C33" i="3" l="1"/>
  <c r="F33" i="3"/>
  <c r="E33" i="3" l="1"/>
  <c r="G33" i="3"/>
  <c r="H33" i="3" s="1"/>
  <c r="B34" i="3" s="1"/>
  <c r="C34" i="3" l="1"/>
  <c r="F34" i="3"/>
  <c r="G34" i="3" l="1"/>
  <c r="H34" i="3" s="1"/>
  <c r="B35" i="3" s="1"/>
  <c r="E34" i="3"/>
  <c r="C35" i="3" l="1"/>
  <c r="F35" i="3"/>
  <c r="G35" i="3" l="1"/>
  <c r="H35" i="3" s="1"/>
  <c r="B36" i="3" s="1"/>
  <c r="E35" i="3"/>
  <c r="F36" i="3" l="1"/>
  <c r="F38" i="3" s="1"/>
  <c r="C36" i="3"/>
  <c r="E36" i="3" l="1"/>
  <c r="E38" i="3" s="1"/>
  <c r="G36" i="3"/>
  <c r="C38" i="3"/>
  <c r="G38" i="3" l="1"/>
  <c r="H36" i="3"/>
  <c r="B37" i="3" s="1"/>
</calcChain>
</file>

<file path=xl/sharedStrings.xml><?xml version="1.0" encoding="utf-8"?>
<sst xmlns="http://schemas.openxmlformats.org/spreadsheetml/2006/main" count="291" uniqueCount="290">
  <si>
    <t>RTU</t>
  </si>
  <si>
    <t>Vermogen</t>
  </si>
  <si>
    <t>Schuld</t>
  </si>
  <si>
    <t>Schuld per ziel</t>
  </si>
  <si>
    <t>Rendement/intrest</t>
  </si>
  <si>
    <t>Gemiddelde</t>
  </si>
  <si>
    <t>Prognose VSE per 1-1-2027</t>
  </si>
  <si>
    <t>Zielental lokale kerk</t>
  </si>
  <si>
    <t>jaar</t>
  </si>
  <si>
    <t>extra aflossing 
31-12</t>
  </si>
  <si>
    <t>a</t>
  </si>
  <si>
    <t>b</t>
  </si>
  <si>
    <t>c</t>
  </si>
  <si>
    <t>d</t>
  </si>
  <si>
    <t>schuld per 
1-1</t>
  </si>
  <si>
    <t>e</t>
  </si>
  <si>
    <t>f</t>
  </si>
  <si>
    <t>g</t>
  </si>
  <si>
    <t>REKENTOOL RENTE &amp; AFLOSSING SCHULD PER 1-1-2027</t>
  </si>
  <si>
    <t>betaling kalenderjaar
(= b+c)</t>
  </si>
  <si>
    <t>rente kalenderjaar
(4% over a)</t>
  </si>
  <si>
    <t>aflossing kalenderjaar
(b+c-e)</t>
  </si>
  <si>
    <t>schuld per
31-12
(a-f)</t>
  </si>
  <si>
    <t>TOTAAL</t>
  </si>
  <si>
    <t>Schuld lokale kerk 1-1-2027</t>
  </si>
  <si>
    <t>betaling annuïteit
31-12</t>
  </si>
  <si>
    <t>Overzicht ledenaantallen GKV-kerken</t>
  </si>
  <si>
    <t>Voorbeeld: leden 1-10-20 = zielenaantal per 1 okt. 2020; als basis voor het quotum kalenderjaar 2021.</t>
  </si>
  <si>
    <t>Volgens opgave aantal leden, c.q. door plaatselijke kerk betaalt voor genoemd aantal leden.</t>
  </si>
  <si>
    <t>Van samenwerkingskerken alleen het aantal GKv-leden.</t>
  </si>
  <si>
    <t>Gem.aantal leden</t>
  </si>
  <si>
    <t>Quot.2022</t>
  </si>
  <si>
    <t>Quot. 2021</t>
  </si>
  <si>
    <t>Quot.2020</t>
  </si>
  <si>
    <t>KERKNAAM</t>
  </si>
  <si>
    <t>2020-2022</t>
  </si>
  <si>
    <t>Leden 1-10-21</t>
  </si>
  <si>
    <t>Leden 1-10-20</t>
  </si>
  <si>
    <t>Leden 1-10-19</t>
  </si>
  <si>
    <t>Aduard</t>
  </si>
  <si>
    <t>Alblasserdam-Nieuw Lekkerland</t>
  </si>
  <si>
    <t>Alkmaar</t>
  </si>
  <si>
    <t>Almelo</t>
  </si>
  <si>
    <t>Almere</t>
  </si>
  <si>
    <t>Almkerk-Werkendam</t>
  </si>
  <si>
    <t>Alphen aan den Rijn</t>
  </si>
  <si>
    <t>Amersfoort-Boogkerk (Hoog-/Nieuwlnd.)</t>
  </si>
  <si>
    <t>Amersfoort-Centrum</t>
  </si>
  <si>
    <t>Amersfoort-De Lichtkring (Emicl.+Horst)</t>
  </si>
  <si>
    <t>Amersfoort-Oost</t>
  </si>
  <si>
    <t>Amersfoort-Vathorst</t>
  </si>
  <si>
    <t>Amersfoort-West</t>
  </si>
  <si>
    <t>Amersfoort-Zuid</t>
  </si>
  <si>
    <t>Amstelveen</t>
  </si>
  <si>
    <t>Amsterdam-Centrum</t>
  </si>
  <si>
    <t>Amsterdam-Zuid/West</t>
  </si>
  <si>
    <t>Anna Paulowna</t>
  </si>
  <si>
    <t>Apeldoorn-Centrum</t>
  </si>
  <si>
    <t>Apeldoorn-Zuid</t>
  </si>
  <si>
    <t>Appingedam</t>
  </si>
  <si>
    <t>Arnhem</t>
  </si>
  <si>
    <t>Assen-Kloosterveen</t>
  </si>
  <si>
    <t>Assen-Marsdijk</t>
  </si>
  <si>
    <t>Assen-Peelo</t>
  </si>
  <si>
    <t>Assen-West</t>
  </si>
  <si>
    <t>Assen-Zuid</t>
  </si>
  <si>
    <t>Axel</t>
  </si>
  <si>
    <t>Baflo</t>
  </si>
  <si>
    <t>Balkbrug</t>
  </si>
  <si>
    <t>Barendrecht-Pernis-Albrandswaard</t>
  </si>
  <si>
    <t>Barneveld-Voorthuizen</t>
  </si>
  <si>
    <t>Bedum</t>
  </si>
  <si>
    <t>Beilen</t>
  </si>
  <si>
    <t>Bergen op Zoom</t>
  </si>
  <si>
    <t>Bergentheim</t>
  </si>
  <si>
    <t>Bergschenhoek</t>
  </si>
  <si>
    <t>Berkel en Rodenrijs</t>
  </si>
  <si>
    <t>Beverwijk</t>
  </si>
  <si>
    <t>Blije-Holwerd</t>
  </si>
  <si>
    <t>Bodegraven</t>
  </si>
  <si>
    <t>Breda</t>
  </si>
  <si>
    <t>Broek op Langedijk</t>
  </si>
  <si>
    <t>Brunssum-Treebeek</t>
  </si>
  <si>
    <t>Buitenpost</t>
  </si>
  <si>
    <t>Bunschoten-Oost</t>
  </si>
  <si>
    <t>Bunschoten-West</t>
  </si>
  <si>
    <t>Bussum-Huizen</t>
  </si>
  <si>
    <t>Capelle aan den IJssel-Noord</t>
  </si>
  <si>
    <t>Capelle aan den IJssel-Zuid/West</t>
  </si>
  <si>
    <t>Daarlerveen</t>
  </si>
  <si>
    <t>Dalfsen-Oost</t>
  </si>
  <si>
    <t>Dalfsen-West</t>
  </si>
  <si>
    <t>De Lier-Maassluis</t>
  </si>
  <si>
    <t>Delft</t>
  </si>
  <si>
    <t>Delfzijl</t>
  </si>
  <si>
    <t>Den Ham</t>
  </si>
  <si>
    <t>Den Helder</t>
  </si>
  <si>
    <t>Deventer</t>
  </si>
  <si>
    <t>Doesburg</t>
  </si>
  <si>
    <t>Dokkum-Driesum</t>
  </si>
  <si>
    <t>Dordrecht</t>
  </si>
  <si>
    <t>Drachten-Nijega</t>
  </si>
  <si>
    <t>Drachten-Oost</t>
  </si>
  <si>
    <t>Drachten-Zuid/West</t>
  </si>
  <si>
    <t>Driebergen-Rijsenburg</t>
  </si>
  <si>
    <t>Drogeham-Twijzel</t>
  </si>
  <si>
    <t>Dronten-Noord</t>
  </si>
  <si>
    <t>Dronten-Zuid</t>
  </si>
  <si>
    <t>Duiven-Velp</t>
  </si>
  <si>
    <t>Ede Noord</t>
  </si>
  <si>
    <t>Ede Zuid</t>
  </si>
  <si>
    <t>Eemdijk</t>
  </si>
  <si>
    <t>Eindhoven</t>
  </si>
  <si>
    <t>Eindhoven-Best</t>
  </si>
  <si>
    <t>Emmeloord</t>
  </si>
  <si>
    <t>Emmen</t>
  </si>
  <si>
    <t>Enkhuizen</t>
  </si>
  <si>
    <t>Enschede-Noord</t>
  </si>
  <si>
    <t>Enschede-Oost</t>
  </si>
  <si>
    <t>Enschede-West</t>
  </si>
  <si>
    <t>Enschede-Zuid</t>
  </si>
  <si>
    <t>Enumatil</t>
  </si>
  <si>
    <t>Ermelo</t>
  </si>
  <si>
    <t>Franeker</t>
  </si>
  <si>
    <t>Frieschepalen</t>
  </si>
  <si>
    <t>Gees</t>
  </si>
  <si>
    <t>Goes</t>
  </si>
  <si>
    <t>Gorinchem</t>
  </si>
  <si>
    <t>Gouda</t>
  </si>
  <si>
    <t>Gramsbergen</t>
  </si>
  <si>
    <t>Gravenhage-Centrum/Scheveningen</t>
  </si>
  <si>
    <t>Gravenhage-Zuid/Rijswijk</t>
  </si>
  <si>
    <t>Grijpskerk-Niezijl</t>
  </si>
  <si>
    <t>Groningen-Noord-West</t>
  </si>
  <si>
    <t>Groningen-Oost</t>
  </si>
  <si>
    <t>Groningen-Zuid/Helpman</t>
  </si>
  <si>
    <t>Grootegast</t>
  </si>
  <si>
    <t>Haarlem</t>
  </si>
  <si>
    <t>Harde 't</t>
  </si>
  <si>
    <t>Hardenberg-Baalder</t>
  </si>
  <si>
    <t>Hardenberg-Baalderveld</t>
  </si>
  <si>
    <t>Hardenberg-Centrum</t>
  </si>
  <si>
    <t>Harderwijk</t>
  </si>
  <si>
    <t>Hardinxveld-Giessendam</t>
  </si>
  <si>
    <t>Haren (Gr.)</t>
  </si>
  <si>
    <t>Harkstede</t>
  </si>
  <si>
    <t>Harlingen</t>
  </si>
  <si>
    <t>Hasselt (O.)</t>
  </si>
  <si>
    <t>Hattem-Centrum</t>
  </si>
  <si>
    <t>Hattem-Noord</t>
  </si>
  <si>
    <t>Haulerwijk</t>
  </si>
  <si>
    <t>Heemse</t>
  </si>
  <si>
    <t>Heemse-Marslanden</t>
  </si>
  <si>
    <t>Heerde</t>
  </si>
  <si>
    <t>Heerenveen</t>
  </si>
  <si>
    <t>Hengelo (O.)</t>
  </si>
  <si>
    <t>Hertogenbosch 's-</t>
  </si>
  <si>
    <t>Hilversum</t>
  </si>
  <si>
    <t>Hoek</t>
  </si>
  <si>
    <t>Hoofddorp (Haarlemmermeer)</t>
  </si>
  <si>
    <t>Hoogeveen</t>
  </si>
  <si>
    <t>Hoogezand-Sappemeer</t>
  </si>
  <si>
    <t>Hoogkerk (Gr.)</t>
  </si>
  <si>
    <t>Hoogvliet-Spijkenisse</t>
  </si>
  <si>
    <t>Houten</t>
  </si>
  <si>
    <t>IJmuiden</t>
  </si>
  <si>
    <t>IJsselmuiden</t>
  </si>
  <si>
    <t>IJsselstein 'Geloof in ...'</t>
  </si>
  <si>
    <t>Kampen-Noord</t>
  </si>
  <si>
    <t>Kampen-Zuid</t>
  </si>
  <si>
    <t>Kantens</t>
  </si>
  <si>
    <t>Katwijk</t>
  </si>
  <si>
    <t>Krimpen aan den IJssel</t>
  </si>
  <si>
    <t>Langerak</t>
  </si>
  <si>
    <t>Langeslag</t>
  </si>
  <si>
    <t>Leek</t>
  </si>
  <si>
    <t>Leens</t>
  </si>
  <si>
    <t>Leerdam</t>
  </si>
  <si>
    <t>Leeuwarden</t>
  </si>
  <si>
    <t>Leiden</t>
  </si>
  <si>
    <t>Leidsche Rijn</t>
  </si>
  <si>
    <t>Lelystad</t>
  </si>
  <si>
    <t>Lemele-Lemelerveld</t>
  </si>
  <si>
    <t>Leusden</t>
  </si>
  <si>
    <t>Lisse</t>
  </si>
  <si>
    <t>Loenen-Abcoude</t>
  </si>
  <si>
    <t>Loppersum-Westeremden</t>
  </si>
  <si>
    <t>Lutten</t>
  </si>
  <si>
    <t>Maastricht</t>
  </si>
  <si>
    <t>Mariënberg</t>
  </si>
  <si>
    <t>Marknesse</t>
  </si>
  <si>
    <t>Marum</t>
  </si>
  <si>
    <t>Meppel</t>
  </si>
  <si>
    <t>Middelburg</t>
  </si>
  <si>
    <t>Middelharnis</t>
  </si>
  <si>
    <t>Middelstum</t>
  </si>
  <si>
    <t>Mijdrecht</t>
  </si>
  <si>
    <t>Monster</t>
  </si>
  <si>
    <t>Mussel</t>
  </si>
  <si>
    <t>Neede</t>
  </si>
  <si>
    <t>Nieuwegein</t>
  </si>
  <si>
    <t>Nieuwerkerk aan den IJssel</t>
  </si>
  <si>
    <t>Nieuwleusen</t>
  </si>
  <si>
    <t>Nijkerk-Oost</t>
  </si>
  <si>
    <t>Nijkerk-West</t>
  </si>
  <si>
    <t>Nijmegen</t>
  </si>
  <si>
    <t>Nijverdal</t>
  </si>
  <si>
    <t>Noardburgum</t>
  </si>
  <si>
    <t>Nunspeet</t>
  </si>
  <si>
    <t>Oegstgeest</t>
  </si>
  <si>
    <t>Oldehove</t>
  </si>
  <si>
    <t>Ommen-Noord/Oost</t>
  </si>
  <si>
    <t>Ommen-West</t>
  </si>
  <si>
    <t>Oosterwolde (Fr.)</t>
  </si>
  <si>
    <t>Putten</t>
  </si>
  <si>
    <t>Ridderkerk</t>
  </si>
  <si>
    <t>Rijnsburg</t>
  </si>
  <si>
    <t>Roden</t>
  </si>
  <si>
    <t>Roodeschool</t>
  </si>
  <si>
    <t>Rotterdam-Centrum</t>
  </si>
  <si>
    <t>Rotterdam-Delfshaven</t>
  </si>
  <si>
    <t>Rotterdam-Noord/Oost</t>
  </si>
  <si>
    <t>Rotterdam-Zuid</t>
  </si>
  <si>
    <t>Rouveen</t>
  </si>
  <si>
    <t>Rozenburg en Voorne</t>
  </si>
  <si>
    <t>Ruinerwold-Koekange</t>
  </si>
  <si>
    <t>Schildwolde</t>
  </si>
  <si>
    <t>Sint Jansklooster-Kadoelen</t>
  </si>
  <si>
    <t>Sliedrecht</t>
  </si>
  <si>
    <t>Smilde</t>
  </si>
  <si>
    <t>Sneek</t>
  </si>
  <si>
    <t>Soest-Baarn</t>
  </si>
  <si>
    <t>Spakenburg-Noord</t>
  </si>
  <si>
    <t>Spakenburg-Zuid</t>
  </si>
  <si>
    <t>Stadskanaal</t>
  </si>
  <si>
    <t>Staphorst</t>
  </si>
  <si>
    <t>Steenwijk</t>
  </si>
  <si>
    <t>Surhuisterveen</t>
  </si>
  <si>
    <t>Ten Boer</t>
  </si>
  <si>
    <t>Ten Post</t>
  </si>
  <si>
    <t>Terneuzen</t>
  </si>
  <si>
    <t>Tiel</t>
  </si>
  <si>
    <t>Tilburg</t>
  </si>
  <si>
    <t>Uithuizen</t>
  </si>
  <si>
    <t>Uithuizermeeden</t>
  </si>
  <si>
    <t>Ureterp</t>
  </si>
  <si>
    <t>Urk</t>
  </si>
  <si>
    <t>Utrecht (Centrum)</t>
  </si>
  <si>
    <t>Utrecht-Noord/West</t>
  </si>
  <si>
    <t>Valkenburg (Z.H.)</t>
  </si>
  <si>
    <t>Veendam-Wildervank</t>
  </si>
  <si>
    <t>Veenendaal-Oost</t>
  </si>
  <si>
    <t>Veenendaal-West</t>
  </si>
  <si>
    <t>Venlo</t>
  </si>
  <si>
    <t>Vlaardingen</t>
  </si>
  <si>
    <t>Vlissingen</t>
  </si>
  <si>
    <t>Vollenhove</t>
  </si>
  <si>
    <t>Voorburg</t>
  </si>
  <si>
    <t>Vroomshoop</t>
  </si>
  <si>
    <t>Vrouwenpolder</t>
  </si>
  <si>
    <t>Waardhuizen C.A.</t>
  </si>
  <si>
    <t>Waddinxveen</t>
  </si>
  <si>
    <t>Wageningen</t>
  </si>
  <si>
    <t>Wapenveld</t>
  </si>
  <si>
    <t>Wetsinge-Sauwerd</t>
  </si>
  <si>
    <t>Wezep</t>
  </si>
  <si>
    <t>Winschoten</t>
  </si>
  <si>
    <t>Winsum</t>
  </si>
  <si>
    <t>Woerden</t>
  </si>
  <si>
    <t>Zaamslag</t>
  </si>
  <si>
    <t>Zaandam</t>
  </si>
  <si>
    <t>Zaltbommel</t>
  </si>
  <si>
    <t>Zeewolde</t>
  </si>
  <si>
    <t>Zeist-De Bilt</t>
  </si>
  <si>
    <t>Zevenbergen</t>
  </si>
  <si>
    <t>Zoetermeer</t>
  </si>
  <si>
    <t>Zuidbroek</t>
  </si>
  <si>
    <t>Zuidhorn</t>
  </si>
  <si>
    <t>Zuidlaren</t>
  </si>
  <si>
    <t>Zuidwolde (Dr.)</t>
  </si>
  <si>
    <t>Zutphen</t>
  </si>
  <si>
    <t>Zwartsluis</t>
  </si>
  <si>
    <t>Zwijndrecht</t>
  </si>
  <si>
    <t>Zwijndrecht-Groote Lindt</t>
  </si>
  <si>
    <t>Zwolle-Berkum</t>
  </si>
  <si>
    <t>Zwolle-Centrum</t>
  </si>
  <si>
    <t>Zwolle-Noord</t>
  </si>
  <si>
    <t>Zwolle-West</t>
  </si>
  <si>
    <t>Zwolle-Zuid</t>
  </si>
  <si>
    <t>Telling VSE-leden in maart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</si>
</sst>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43" fontId="0" fillId="3" borderId="1" xfId="0" applyNumberFormat="1" applyFill="1" applyBorder="1" applyProtection="1">
      <protection locked="0"/>
    </xf>
    <xf numFmtId="0" fontId="2" fillId="9" borderId="0" xfId="0" applyFont="1" applyFill="1"/>
    <xf numFmtId="0" fontId="0" fillId="8" borderId="0" xfId="0" applyFill="1"/>
    <xf numFmtId="0" fontId="2" fillId="2" borderId="0" xfId="0" applyFont="1" applyFill="1" applyAlignment="1">
      <alignment horizontal="left"/>
    </xf>
    <xf numFmtId="9" fontId="6" fillId="5" borderId="0" xfId="2" applyFont="1" applyFill="1" applyAlignment="1" applyProtection="1">
      <alignment horizontal="right"/>
    </xf>
    <xf numFmtId="0" fontId="7" fillId="8" borderId="0" xfId="0" applyFont="1" applyFill="1"/>
    <xf numFmtId="9" fontId="2" fillId="2" borderId="0" xfId="2" applyFont="1" applyFill="1" applyAlignment="1" applyProtection="1">
      <alignment horizontal="left"/>
    </xf>
    <xf numFmtId="164" fontId="7" fillId="8" borderId="0" xfId="1" applyNumberFormat="1" applyFont="1" applyFill="1" applyProtection="1"/>
    <xf numFmtId="164" fontId="1" fillId="8" borderId="0" xfId="1" applyNumberFormat="1" applyFont="1" applyFill="1" applyProtection="1"/>
    <xf numFmtId="43" fontId="1" fillId="8" borderId="0" xfId="1" applyFont="1" applyFill="1" applyProtection="1"/>
    <xf numFmtId="9" fontId="7" fillId="8" borderId="0" xfId="2" applyFont="1" applyFill="1" applyAlignment="1" applyProtection="1">
      <alignment horizontal="left"/>
    </xf>
    <xf numFmtId="164" fontId="6" fillId="8" borderId="0" xfId="1" applyNumberFormat="1" applyFont="1" applyFill="1" applyProtection="1"/>
    <xf numFmtId="9" fontId="8" fillId="5" borderId="0" xfId="2" applyFont="1" applyFill="1" applyAlignment="1" applyProtection="1">
      <alignment horizontal="left"/>
    </xf>
    <xf numFmtId="43" fontId="8" fillId="5" borderId="0" xfId="1" applyFont="1" applyFill="1" applyProtection="1"/>
    <xf numFmtId="0" fontId="2" fillId="2" borderId="0" xfId="0" applyFont="1" applyFill="1"/>
    <xf numFmtId="0" fontId="7" fillId="8" borderId="0" xfId="0" applyFont="1" applyFill="1" applyAlignment="1">
      <alignment horizontal="left"/>
    </xf>
    <xf numFmtId="43" fontId="0" fillId="8" borderId="0" xfId="1" applyFont="1" applyFill="1" applyProtection="1"/>
    <xf numFmtId="0" fontId="6" fillId="8" borderId="0" xfId="0" applyFont="1" applyFill="1" applyAlignment="1">
      <alignment horizontal="left"/>
    </xf>
    <xf numFmtId="43" fontId="6" fillId="7" borderId="0" xfId="1" applyFont="1" applyFill="1" applyProtection="1"/>
    <xf numFmtId="0" fontId="4" fillId="8" borderId="0" xfId="0" applyFont="1" applyFill="1"/>
    <xf numFmtId="164" fontId="0" fillId="8" borderId="0" xfId="0" applyNumberFormat="1" applyFill="1"/>
    <xf numFmtId="164" fontId="3" fillId="10" borderId="1" xfId="0" applyNumberFormat="1" applyFont="1" applyFill="1" applyBorder="1" applyAlignment="1">
      <alignment horizontal="right"/>
    </xf>
    <xf numFmtId="164" fontId="3" fillId="10" borderId="1" xfId="0" applyNumberFormat="1" applyFont="1" applyFill="1" applyBorder="1" applyAlignment="1">
      <alignment horizontal="right" wrapText="1"/>
    </xf>
    <xf numFmtId="0" fontId="3" fillId="10" borderId="1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0" fillId="8" borderId="1" xfId="0" applyFill="1" applyBorder="1" applyAlignment="1">
      <alignment horizontal="center"/>
    </xf>
    <xf numFmtId="43" fontId="0" fillId="8" borderId="1" xfId="1" applyFont="1" applyFill="1" applyBorder="1" applyAlignment="1" applyProtection="1">
      <alignment horizontal="right"/>
    </xf>
    <xf numFmtId="43" fontId="3" fillId="8" borderId="1" xfId="0" applyNumberFormat="1" applyFont="1" applyFill="1" applyBorder="1" applyAlignment="1">
      <alignment horizontal="right"/>
    </xf>
    <xf numFmtId="43" fontId="0" fillId="8" borderId="1" xfId="0" applyNumberFormat="1" applyFill="1" applyBorder="1" applyAlignment="1">
      <alignment horizontal="right"/>
    </xf>
    <xf numFmtId="43" fontId="0" fillId="8" borderId="1" xfId="0" applyNumberFormat="1" applyFill="1" applyBorder="1"/>
    <xf numFmtId="43" fontId="3" fillId="7" borderId="1" xfId="0" applyNumberFormat="1" applyFont="1" applyFill="1" applyBorder="1"/>
    <xf numFmtId="43" fontId="0" fillId="8" borderId="1" xfId="1" applyFont="1" applyFill="1" applyBorder="1" applyProtection="1"/>
    <xf numFmtId="0" fontId="3" fillId="4" borderId="1" xfId="0" applyFont="1" applyFill="1" applyBorder="1" applyAlignment="1">
      <alignment horizontal="center"/>
    </xf>
    <xf numFmtId="43" fontId="3" fillId="4" borderId="1" xfId="0" applyNumberFormat="1" applyFont="1" applyFill="1" applyBorder="1"/>
    <xf numFmtId="164" fontId="0" fillId="8" borderId="0" xfId="1" applyNumberFormat="1" applyFont="1" applyFill="1" applyProtection="1"/>
    <xf numFmtId="14" fontId="2" fillId="2" borderId="0" xfId="0" applyNumberFormat="1" applyFont="1" applyFill="1" applyAlignment="1">
      <alignment horizontal="center"/>
    </xf>
    <xf numFmtId="43" fontId="2" fillId="2" borderId="0" xfId="1" applyFont="1" applyFill="1" applyProtection="1"/>
    <xf numFmtId="0" fontId="0" fillId="6" borderId="0" xfId="0" applyFill="1" applyProtection="1">
      <protection hidden="1"/>
    </xf>
    <xf numFmtId="0" fontId="3" fillId="6" borderId="0" xfId="0" applyFont="1" applyFill="1" applyAlignment="1" applyProtection="1">
      <alignment horizontal="right"/>
      <protection hidden="1"/>
    </xf>
    <xf numFmtId="164" fontId="3" fillId="6" borderId="0" xfId="0" applyNumberFormat="1" applyFont="1" applyFill="1" applyAlignment="1" applyProtection="1">
      <alignment horizontal="right"/>
      <protection hidden="1"/>
    </xf>
    <xf numFmtId="164" fontId="0" fillId="6" borderId="0" xfId="1" applyNumberFormat="1" applyFont="1" applyFill="1" applyProtection="1">
      <protection hidden="1"/>
    </xf>
    <xf numFmtId="14" fontId="0" fillId="6" borderId="0" xfId="0" applyNumberForma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11" fillId="13" borderId="0" xfId="0" applyFont="1" applyFill="1" applyProtection="1">
      <protection hidden="1"/>
    </xf>
    <xf numFmtId="0" fontId="10" fillId="13" borderId="2" xfId="0" applyFont="1" applyFill="1" applyBorder="1" applyAlignment="1" applyProtection="1">
      <alignment horizontal="center"/>
      <protection hidden="1"/>
    </xf>
    <xf numFmtId="0" fontId="10" fillId="13" borderId="0" xfId="0" applyFont="1" applyFill="1" applyAlignment="1" applyProtection="1">
      <alignment horizontal="right"/>
      <protection hidden="1"/>
    </xf>
    <xf numFmtId="0" fontId="15" fillId="13" borderId="0" xfId="0" applyFont="1" applyFill="1" applyProtection="1">
      <protection hidden="1"/>
    </xf>
    <xf numFmtId="3" fontId="11" fillId="11" borderId="2" xfId="0" applyNumberFormat="1" applyFont="1" applyFill="1" applyBorder="1" applyProtection="1">
      <protection hidden="1"/>
    </xf>
    <xf numFmtId="3" fontId="11" fillId="12" borderId="0" xfId="0" applyNumberFormat="1" applyFont="1" applyFill="1" applyProtection="1">
      <protection hidden="1"/>
    </xf>
    <xf numFmtId="0" fontId="11" fillId="0" borderId="2" xfId="0" applyFont="1" applyBorder="1" applyProtection="1">
      <protection hidden="1"/>
    </xf>
    <xf numFmtId="0" fontId="13" fillId="13" borderId="3" xfId="0" applyFont="1" applyFill="1" applyBorder="1" applyProtection="1">
      <protection hidden="1"/>
    </xf>
    <xf numFmtId="3" fontId="16" fillId="13" borderId="4" xfId="0" applyNumberFormat="1" applyFont="1" applyFill="1" applyBorder="1" applyProtection="1">
      <protection hidden="1"/>
    </xf>
    <xf numFmtId="3" fontId="16" fillId="13" borderId="3" xfId="0" applyNumberFormat="1" applyFont="1" applyFill="1" applyBorder="1" applyProtection="1">
      <protection hidden="1"/>
    </xf>
    <xf numFmtId="164" fontId="7" fillId="8" borderId="0" xfId="1" applyNumberFormat="1" applyFont="1" applyFill="1" applyBorder="1" applyProtection="1">
      <protection hidden="1"/>
    </xf>
    <xf numFmtId="164" fontId="7" fillId="8" borderId="0" xfId="1" applyNumberFormat="1" applyFont="1" applyFill="1" applyProtection="1">
      <protection hidden="1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</cellXfs>
  <cellStyles count="4">
    <cellStyle name="Komma" xfId="1" builtinId="3"/>
    <cellStyle name="Procent" xfId="2" builtinId="5"/>
    <cellStyle name="Standaard" xfId="0" builtinId="0"/>
    <cellStyle name="Standaard 3" xfId="3" xr:uid="{00149E59-A279-48AD-B38F-88F15ADE5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606462</xdr:colOff>
      <xdr:row>2</xdr:row>
      <xdr:rowOff>85618</xdr:rowOff>
    </xdr:from>
    <xdr:to>
      <xdr:col>7</xdr:col>
      <xdr:colOff>574862</xdr:colOff>
      <xdr:row>6</xdr:row>
      <xdr:rowOff>160205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642DB4-91EE-19DF-BE35-93232299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9552" y="456629"/>
          <a:ext cx="1231265" cy="816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ijerpensioen-my.sharepoint.com/personal/edwin_meijerpensioen_nl/Documents/Meijer%20Pensioen/VSE/2022-09-16%20-%20VSE%20-%20Vergelijking%20varianten%20Triple%20A%20-%20bij%20definitief%20rapport%2016-09-2022.xlsx" TargetMode="External"/><Relationship Id="rId1" Type="http://schemas.openxmlformats.org/officeDocument/2006/relationships/externalLinkPath" Target="2022-09-16%20-%20VSE%20-%20Vergelijking%20varianten%20Triple%20A%20-%20bij%20definitief%20rapport%2016-09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 indexatie-streefdekking"/>
      <sheetName val="uitleg Ruurd"/>
      <sheetName val="nav vraag GKV Adam Oosterpark"/>
      <sheetName val="Middeling schuld per 1-1-2027"/>
      <sheetName val="Annuiteit - aflossing"/>
      <sheetName val="Schuld en aflossing"/>
      <sheetName val="Schuld en aflossing (D2-2023)"/>
      <sheetName val="Schuld en aflossing (D2-2022)"/>
      <sheetName val="Varianten"/>
      <sheetName val="Vergelijking 2018 vs 2022"/>
      <sheetName val="Vergelijking varianten 2022"/>
      <sheetName val="Triple A 2018-2019"/>
      <sheetName val="Triple A 15-9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0.1</v>
          </cell>
          <cell r="C2" t="str">
            <v>nominaal</v>
          </cell>
          <cell r="D2">
            <v>0.04</v>
          </cell>
          <cell r="E2">
            <v>0.02</v>
          </cell>
          <cell r="F2">
            <v>0.01</v>
          </cell>
          <cell r="G2">
            <v>2035</v>
          </cell>
          <cell r="H2" t="str">
            <v>geen</v>
          </cell>
          <cell r="I2" t="str">
            <v>voortzetting VSE, sluit aan bij gekozen scenario 2018-2019</v>
          </cell>
        </row>
        <row r="3">
          <cell r="A3">
            <v>2</v>
          </cell>
          <cell r="B3" t="str">
            <v>0.2</v>
          </cell>
          <cell r="C3" t="str">
            <v>reëel</v>
          </cell>
          <cell r="D3">
            <v>0.04</v>
          </cell>
          <cell r="E3">
            <v>0.02</v>
          </cell>
          <cell r="F3">
            <v>0.01</v>
          </cell>
          <cell r="G3">
            <v>2035</v>
          </cell>
          <cell r="H3" t="str">
            <v>geen</v>
          </cell>
          <cell r="I3" t="str">
            <v>voortzetting VSE</v>
          </cell>
        </row>
        <row r="4">
          <cell r="A4">
            <v>3</v>
          </cell>
          <cell r="B4" t="str">
            <v>0.3</v>
          </cell>
          <cell r="C4" t="str">
            <v>reëel</v>
          </cell>
          <cell r="D4">
            <v>3.5000000000000003E-2</v>
          </cell>
          <cell r="E4">
            <v>0.02</v>
          </cell>
          <cell r="F4">
            <v>0.01</v>
          </cell>
          <cell r="G4">
            <v>2035</v>
          </cell>
          <cell r="H4" t="str">
            <v>geen</v>
          </cell>
          <cell r="I4" t="str">
            <v>voortzetting VSE</v>
          </cell>
        </row>
        <row r="5">
          <cell r="A5">
            <v>4</v>
          </cell>
          <cell r="B5" t="str">
            <v>0.4</v>
          </cell>
          <cell r="C5" t="str">
            <v>reëel</v>
          </cell>
          <cell r="D5">
            <v>3.5000000000000003E-2</v>
          </cell>
          <cell r="E5">
            <v>1.4999999999999999E-2</v>
          </cell>
          <cell r="F5">
            <v>7.4999999999999997E-3</v>
          </cell>
          <cell r="G5">
            <v>2035</v>
          </cell>
          <cell r="H5" t="str">
            <v>geen</v>
          </cell>
          <cell r="I5" t="str">
            <v>voortzetting VSE</v>
          </cell>
        </row>
        <row r="6">
          <cell r="A6">
            <v>5</v>
          </cell>
          <cell r="B6" t="str">
            <v>0.5</v>
          </cell>
          <cell r="C6" t="str">
            <v>reëel</v>
          </cell>
          <cell r="D6">
            <v>3.5000000000000003E-2</v>
          </cell>
          <cell r="E6">
            <v>1.4999999999999999E-2</v>
          </cell>
          <cell r="F6">
            <v>7.4999999999999997E-3</v>
          </cell>
          <cell r="G6" t="str">
            <v>??</v>
          </cell>
          <cell r="H6" t="str">
            <v>geen</v>
          </cell>
          <cell r="I6" t="str">
            <v>voortzetting VSE</v>
          </cell>
        </row>
        <row r="7">
          <cell r="A7">
            <v>6</v>
          </cell>
          <cell r="B7" t="str">
            <v>A.1</v>
          </cell>
          <cell r="C7" t="str">
            <v>reëel</v>
          </cell>
          <cell r="D7">
            <v>3.5000000000000003E-2</v>
          </cell>
          <cell r="E7">
            <v>0.02</v>
          </cell>
          <cell r="F7">
            <v>0.01</v>
          </cell>
          <cell r="G7">
            <v>2040</v>
          </cell>
          <cell r="H7">
            <v>47484</v>
          </cell>
        </row>
        <row r="8">
          <cell r="A8">
            <v>7</v>
          </cell>
          <cell r="B8" t="str">
            <v>A.2</v>
          </cell>
          <cell r="C8" t="str">
            <v>reëel</v>
          </cell>
          <cell r="D8">
            <v>3.5000000000000003E-2</v>
          </cell>
          <cell r="E8">
            <v>1.4999999999999999E-2</v>
          </cell>
          <cell r="F8">
            <v>7.4999999999999997E-3</v>
          </cell>
          <cell r="G8">
            <v>2040</v>
          </cell>
          <cell r="H8">
            <v>47484</v>
          </cell>
        </row>
        <row r="9">
          <cell r="A9">
            <v>8</v>
          </cell>
          <cell r="B9" t="str">
            <v>A.3</v>
          </cell>
          <cell r="C9" t="str">
            <v>reëel</v>
          </cell>
          <cell r="D9">
            <v>3.5000000000000003E-2</v>
          </cell>
          <cell r="E9">
            <v>0.02</v>
          </cell>
          <cell r="F9">
            <v>0.01</v>
          </cell>
          <cell r="G9">
            <v>2045</v>
          </cell>
          <cell r="H9">
            <v>47484</v>
          </cell>
        </row>
        <row r="10">
          <cell r="A10">
            <v>9</v>
          </cell>
          <cell r="B10" t="str">
            <v>A.4</v>
          </cell>
          <cell r="C10" t="str">
            <v>reëel</v>
          </cell>
          <cell r="D10">
            <v>3.5000000000000003E-2</v>
          </cell>
          <cell r="E10">
            <v>1.4999999999999999E-2</v>
          </cell>
          <cell r="F10">
            <v>7.4999999999999997E-3</v>
          </cell>
          <cell r="G10">
            <v>2045</v>
          </cell>
          <cell r="H10">
            <v>47484</v>
          </cell>
        </row>
        <row r="11">
          <cell r="A11">
            <v>10</v>
          </cell>
          <cell r="B11" t="str">
            <v>A.5</v>
          </cell>
          <cell r="C11" t="str">
            <v>reëel</v>
          </cell>
          <cell r="D11">
            <v>3.5000000000000003E-2</v>
          </cell>
          <cell r="E11">
            <v>0.02</v>
          </cell>
          <cell r="F11">
            <v>0.01</v>
          </cell>
          <cell r="G11">
            <v>2050</v>
          </cell>
          <cell r="H11">
            <v>47484</v>
          </cell>
        </row>
        <row r="12">
          <cell r="A12">
            <v>11</v>
          </cell>
          <cell r="B12" t="str">
            <v>A.6</v>
          </cell>
          <cell r="C12" t="str">
            <v>reëel</v>
          </cell>
          <cell r="D12">
            <v>3.5000000000000003E-2</v>
          </cell>
          <cell r="E12">
            <v>1.4999999999999999E-2</v>
          </cell>
          <cell r="F12">
            <v>7.4999999999999997E-3</v>
          </cell>
          <cell r="G12">
            <v>2050</v>
          </cell>
          <cell r="H12">
            <v>47484</v>
          </cell>
        </row>
        <row r="13">
          <cell r="A13">
            <v>12</v>
          </cell>
          <cell r="B13" t="str">
            <v>A.7</v>
          </cell>
          <cell r="C13" t="str">
            <v>reëel</v>
          </cell>
          <cell r="D13">
            <v>3.5000000000000003E-2</v>
          </cell>
          <cell r="E13">
            <v>0.02</v>
          </cell>
          <cell r="F13">
            <v>0.01</v>
          </cell>
          <cell r="G13" t="str">
            <v>??</v>
          </cell>
          <cell r="H13">
            <v>47484</v>
          </cell>
          <cell r="I13" t="str">
            <v>voortzetting huidig quotum, 2% stijgend per jaar</v>
          </cell>
        </row>
        <row r="14">
          <cell r="A14">
            <v>13</v>
          </cell>
          <cell r="B14" t="str">
            <v>A.8</v>
          </cell>
          <cell r="C14" t="str">
            <v>reëel</v>
          </cell>
          <cell r="D14">
            <v>3.5000000000000003E-2</v>
          </cell>
          <cell r="E14">
            <v>1.4999999999999999E-2</v>
          </cell>
          <cell r="F14">
            <v>7.4999999999999997E-3</v>
          </cell>
          <cell r="G14" t="str">
            <v>??</v>
          </cell>
          <cell r="H14">
            <v>47484</v>
          </cell>
          <cell r="I14" t="str">
            <v>voortzetting huidig quotum, 2% stijgend per jaar</v>
          </cell>
        </row>
        <row r="15">
          <cell r="A15">
            <v>14</v>
          </cell>
          <cell r="B15" t="str">
            <v>B.1</v>
          </cell>
          <cell r="C15" t="str">
            <v>reëel</v>
          </cell>
          <cell r="D15">
            <v>3.5000000000000003E-2</v>
          </cell>
          <cell r="E15">
            <v>0.02</v>
          </cell>
          <cell r="F15">
            <v>0.01</v>
          </cell>
          <cell r="G15">
            <v>2040</v>
          </cell>
          <cell r="H15">
            <v>45292</v>
          </cell>
        </row>
        <row r="16">
          <cell r="A16">
            <v>15</v>
          </cell>
          <cell r="B16" t="str">
            <v>B.2</v>
          </cell>
          <cell r="C16" t="str">
            <v>reëel</v>
          </cell>
          <cell r="D16">
            <v>3.5000000000000003E-2</v>
          </cell>
          <cell r="E16">
            <v>1.4999999999999999E-2</v>
          </cell>
          <cell r="F16">
            <v>7.4999999999999997E-3</v>
          </cell>
          <cell r="G16">
            <v>2040</v>
          </cell>
          <cell r="H16">
            <v>45292</v>
          </cell>
        </row>
        <row r="17">
          <cell r="A17">
            <v>16</v>
          </cell>
          <cell r="B17" t="str">
            <v>B.3</v>
          </cell>
          <cell r="C17" t="str">
            <v>reëel</v>
          </cell>
          <cell r="D17">
            <v>3.5000000000000003E-2</v>
          </cell>
          <cell r="E17">
            <v>0.02</v>
          </cell>
          <cell r="F17">
            <v>0.01</v>
          </cell>
          <cell r="G17">
            <v>2045</v>
          </cell>
          <cell r="H17">
            <v>45292</v>
          </cell>
        </row>
        <row r="18">
          <cell r="A18">
            <v>17</v>
          </cell>
          <cell r="B18" t="str">
            <v>B.4</v>
          </cell>
          <cell r="C18" t="str">
            <v>reëel</v>
          </cell>
          <cell r="D18">
            <v>3.5000000000000003E-2</v>
          </cell>
          <cell r="E18">
            <v>1.4999999999999999E-2</v>
          </cell>
          <cell r="F18">
            <v>7.4999999999999997E-3</v>
          </cell>
          <cell r="G18">
            <v>2045</v>
          </cell>
          <cell r="H18">
            <v>45292</v>
          </cell>
        </row>
        <row r="19">
          <cell r="A19">
            <v>18</v>
          </cell>
          <cell r="B19" t="str">
            <v>B.5</v>
          </cell>
          <cell r="C19" t="str">
            <v>reëel</v>
          </cell>
          <cell r="D19">
            <v>3.5000000000000003E-2</v>
          </cell>
          <cell r="E19">
            <v>0.02</v>
          </cell>
          <cell r="F19">
            <v>0.01</v>
          </cell>
          <cell r="G19">
            <v>2050</v>
          </cell>
          <cell r="H19">
            <v>45292</v>
          </cell>
        </row>
        <row r="20">
          <cell r="A20">
            <v>19</v>
          </cell>
          <cell r="B20" t="str">
            <v>B.6</v>
          </cell>
          <cell r="C20" t="str">
            <v>reëel</v>
          </cell>
          <cell r="D20">
            <v>3.5000000000000003E-2</v>
          </cell>
          <cell r="E20">
            <v>1.4999999999999999E-2</v>
          </cell>
          <cell r="F20">
            <v>7.4999999999999997E-3</v>
          </cell>
          <cell r="G20">
            <v>2050</v>
          </cell>
          <cell r="H20">
            <v>45292</v>
          </cell>
        </row>
        <row r="21">
          <cell r="A21">
            <v>20</v>
          </cell>
          <cell r="B21" t="str">
            <v>C.1</v>
          </cell>
          <cell r="C21" t="str">
            <v>reëel</v>
          </cell>
          <cell r="D21">
            <v>3.5000000000000003E-2</v>
          </cell>
          <cell r="E21">
            <v>0.02</v>
          </cell>
          <cell r="F21">
            <v>0.01</v>
          </cell>
          <cell r="G21">
            <v>2040</v>
          </cell>
          <cell r="H21">
            <v>45658</v>
          </cell>
        </row>
        <row r="22">
          <cell r="A22">
            <v>21</v>
          </cell>
          <cell r="B22" t="str">
            <v>C.2</v>
          </cell>
          <cell r="C22" t="str">
            <v>reëel</v>
          </cell>
          <cell r="D22">
            <v>3.5000000000000003E-2</v>
          </cell>
          <cell r="E22">
            <v>1.4999999999999999E-2</v>
          </cell>
          <cell r="F22">
            <v>7.4999999999999997E-3</v>
          </cell>
          <cell r="G22">
            <v>2040</v>
          </cell>
          <cell r="H22">
            <v>45658</v>
          </cell>
        </row>
        <row r="23">
          <cell r="A23">
            <v>22</v>
          </cell>
          <cell r="B23" t="str">
            <v>C.3</v>
          </cell>
          <cell r="C23" t="str">
            <v>reëel</v>
          </cell>
          <cell r="D23">
            <v>3.5000000000000003E-2</v>
          </cell>
          <cell r="E23">
            <v>0.02</v>
          </cell>
          <cell r="F23">
            <v>0.01</v>
          </cell>
          <cell r="G23">
            <v>2045</v>
          </cell>
          <cell r="H23">
            <v>45658</v>
          </cell>
        </row>
        <row r="24">
          <cell r="A24">
            <v>23</v>
          </cell>
          <cell r="B24" t="str">
            <v>C.4</v>
          </cell>
          <cell r="C24" t="str">
            <v>reëel</v>
          </cell>
          <cell r="D24">
            <v>3.5000000000000003E-2</v>
          </cell>
          <cell r="E24">
            <v>1.4999999999999999E-2</v>
          </cell>
          <cell r="F24">
            <v>7.4999999999999997E-3</v>
          </cell>
          <cell r="G24">
            <v>2045</v>
          </cell>
          <cell r="H24">
            <v>45658</v>
          </cell>
        </row>
        <row r="25">
          <cell r="A25">
            <v>24</v>
          </cell>
          <cell r="B25" t="str">
            <v>C.5</v>
          </cell>
          <cell r="C25" t="str">
            <v>reëel</v>
          </cell>
          <cell r="D25">
            <v>3.5000000000000003E-2</v>
          </cell>
          <cell r="E25">
            <v>0.02</v>
          </cell>
          <cell r="F25">
            <v>0.01</v>
          </cell>
          <cell r="G25">
            <v>2050</v>
          </cell>
          <cell r="H25">
            <v>45658</v>
          </cell>
        </row>
        <row r="26">
          <cell r="A26">
            <v>25</v>
          </cell>
          <cell r="B26" t="str">
            <v>C.6</v>
          </cell>
          <cell r="C26" t="str">
            <v>reëel</v>
          </cell>
          <cell r="D26">
            <v>3.5000000000000003E-2</v>
          </cell>
          <cell r="E26">
            <v>1.4999999999999999E-2</v>
          </cell>
          <cell r="F26">
            <v>7.4999999999999997E-3</v>
          </cell>
          <cell r="G26">
            <v>2050</v>
          </cell>
          <cell r="H26">
            <v>45658</v>
          </cell>
        </row>
        <row r="27">
          <cell r="A27">
            <v>26</v>
          </cell>
          <cell r="B27" t="str">
            <v>D.2</v>
          </cell>
          <cell r="C27" t="str">
            <v>reëel</v>
          </cell>
          <cell r="D27">
            <v>3.5000000000000003E-2</v>
          </cell>
          <cell r="E27">
            <v>1.4999999999999999E-2</v>
          </cell>
          <cell r="F27">
            <v>7.4999999999999997E-3</v>
          </cell>
          <cell r="G27">
            <v>2040</v>
          </cell>
          <cell r="H27">
            <v>46388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B8D-7AF4-403C-813B-5177C7F7AC0C}">
  <sheetPr>
    <tabColor theme="7" tint="-0.249977111117893"/>
  </sheetPr>
  <dimension ref="A1:I60"/>
  <sheetViews>
    <sheetView tabSelected="1" zoomScale="89" zoomScaleNormal="89" zoomScaleSheetLayoutView="90" workbookViewId="0">
      <selection activeCell="D26" sqref="D26"/>
    </sheetView>
  </sheetViews>
  <sheetFormatPr defaultColWidth="8.7109375" defaultRowHeight="15" x14ac:dyDescent="0.25"/>
  <cols>
    <col min="1" max="1" width="25.42578125" style="39" customWidth="1"/>
    <col min="2" max="8" width="18.140625" style="39" customWidth="1"/>
    <col min="9" max="9" width="15.5703125" style="39" customWidth="1"/>
    <col min="10" max="12" width="16.85546875" style="39" customWidth="1"/>
    <col min="13" max="13" width="17.42578125" style="39" customWidth="1"/>
    <col min="14" max="16384" width="8.7109375" style="39"/>
  </cols>
  <sheetData>
    <row r="1" spans="1:8" x14ac:dyDescent="0.25">
      <c r="A1" s="2" t="s">
        <v>18</v>
      </c>
      <c r="B1" s="2"/>
      <c r="C1" s="2"/>
      <c r="D1" s="2"/>
      <c r="E1" s="2"/>
      <c r="F1" s="2"/>
      <c r="G1" s="2"/>
      <c r="H1" s="2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4" t="s">
        <v>4</v>
      </c>
      <c r="B3" s="5">
        <v>0.04</v>
      </c>
      <c r="C3" s="6"/>
      <c r="D3" s="3"/>
      <c r="E3" s="3"/>
      <c r="F3" s="3"/>
      <c r="G3" s="3"/>
      <c r="H3" s="3"/>
    </row>
    <row r="4" spans="1:8" x14ac:dyDescent="0.25">
      <c r="A4" s="6"/>
      <c r="B4" s="6"/>
      <c r="C4" s="6"/>
      <c r="D4" s="3"/>
      <c r="E4" s="3"/>
      <c r="F4" s="3"/>
      <c r="G4" s="3"/>
      <c r="H4" s="3"/>
    </row>
    <row r="5" spans="1:8" x14ac:dyDescent="0.25">
      <c r="A5" s="7" t="s">
        <v>6</v>
      </c>
      <c r="B5" s="8"/>
      <c r="C5" s="8"/>
      <c r="D5" s="9"/>
      <c r="E5" s="9"/>
      <c r="F5" s="9"/>
      <c r="G5" s="10"/>
      <c r="H5" s="10"/>
    </row>
    <row r="6" spans="1:8" x14ac:dyDescent="0.25">
      <c r="A6" s="11" t="s">
        <v>0</v>
      </c>
      <c r="B6" s="8">
        <v>125652000</v>
      </c>
      <c r="C6" s="8"/>
      <c r="D6" s="9"/>
      <c r="E6" s="9"/>
      <c r="F6" s="9"/>
      <c r="G6" s="10"/>
      <c r="H6" s="10"/>
    </row>
    <row r="7" spans="1:8" x14ac:dyDescent="0.25">
      <c r="A7" s="11" t="s">
        <v>1</v>
      </c>
      <c r="B7" s="60">
        <v>76875000</v>
      </c>
      <c r="C7" s="8"/>
      <c r="D7" s="9"/>
      <c r="E7" s="9"/>
      <c r="F7" s="9"/>
      <c r="G7" s="10"/>
      <c r="H7" s="10"/>
    </row>
    <row r="8" spans="1:8" x14ac:dyDescent="0.25">
      <c r="A8" s="7" t="s">
        <v>2</v>
      </c>
      <c r="B8" s="12">
        <f>B6-B7</f>
        <v>48777000</v>
      </c>
      <c r="C8" s="8"/>
      <c r="D8" s="9"/>
      <c r="E8" s="9"/>
      <c r="F8" s="9"/>
      <c r="G8" s="10"/>
      <c r="H8" s="10"/>
    </row>
    <row r="9" spans="1:8" x14ac:dyDescent="0.25">
      <c r="A9" s="13" t="s">
        <v>3</v>
      </c>
      <c r="B9" s="14">
        <f>ROUND(B8/110407,2)</f>
        <v>441.79</v>
      </c>
      <c r="C9" s="8"/>
      <c r="D9" s="9"/>
      <c r="E9" s="9"/>
      <c r="F9" s="9"/>
      <c r="G9" s="10"/>
      <c r="H9" s="10"/>
    </row>
    <row r="10" spans="1:8" x14ac:dyDescent="0.25">
      <c r="A10" s="6"/>
      <c r="B10" s="6"/>
      <c r="C10" s="6"/>
      <c r="D10" s="3"/>
      <c r="E10" s="3"/>
      <c r="F10" s="3"/>
      <c r="G10" s="3"/>
      <c r="H10" s="3"/>
    </row>
    <row r="11" spans="1:8" x14ac:dyDescent="0.25">
      <c r="A11" s="15" t="s">
        <v>7</v>
      </c>
      <c r="B11" s="61" t="s">
        <v>50</v>
      </c>
      <c r="C11" s="62"/>
      <c r="D11" s="3"/>
      <c r="E11" s="3"/>
      <c r="F11" s="3"/>
      <c r="G11" s="3"/>
      <c r="H11" s="3"/>
    </row>
    <row r="12" spans="1:8" x14ac:dyDescent="0.25">
      <c r="A12" s="16">
        <v>2020</v>
      </c>
      <c r="B12" s="59">
        <f>VLOOKUP(B11,Kerken,5,0)</f>
        <v>878</v>
      </c>
      <c r="C12" s="6"/>
      <c r="D12" s="3"/>
      <c r="E12" s="3"/>
      <c r="F12" s="3"/>
      <c r="G12" s="3"/>
      <c r="H12" s="3"/>
    </row>
    <row r="13" spans="1:8" x14ac:dyDescent="0.25">
      <c r="A13" s="16">
        <v>2021</v>
      </c>
      <c r="B13" s="59">
        <f>VLOOKUP(B11,Kerken,4,0)</f>
        <v>891</v>
      </c>
      <c r="C13" s="6"/>
      <c r="D13" s="3"/>
      <c r="E13" s="3"/>
      <c r="F13" s="3"/>
      <c r="G13" s="3"/>
      <c r="H13" s="3"/>
    </row>
    <row r="14" spans="1:8" x14ac:dyDescent="0.25">
      <c r="A14" s="16">
        <v>2022</v>
      </c>
      <c r="B14" s="59">
        <f>VLOOKUP(B11,Kerken,3,0)</f>
        <v>891</v>
      </c>
      <c r="C14" s="6"/>
      <c r="D14" s="17"/>
      <c r="E14" s="17"/>
      <c r="F14" s="3"/>
      <c r="G14" s="3"/>
      <c r="H14" s="3"/>
    </row>
    <row r="15" spans="1:8" x14ac:dyDescent="0.25">
      <c r="A15" s="18" t="s">
        <v>5</v>
      </c>
      <c r="B15" s="12">
        <f>AVERAGE(B12:B14)</f>
        <v>886.66666666666663</v>
      </c>
      <c r="C15" s="6"/>
      <c r="D15" s="3"/>
      <c r="E15" s="3"/>
      <c r="F15" s="3"/>
      <c r="G15" s="3"/>
      <c r="H15" s="3"/>
    </row>
    <row r="16" spans="1:8" x14ac:dyDescent="0.25">
      <c r="A16" s="18"/>
      <c r="B16" s="12"/>
      <c r="C16" s="6"/>
      <c r="D16" s="3"/>
      <c r="E16" s="3"/>
      <c r="F16" s="3"/>
      <c r="G16" s="3"/>
      <c r="H16" s="3"/>
    </row>
    <row r="17" spans="1:9" x14ac:dyDescent="0.25">
      <c r="A17" s="15" t="s">
        <v>24</v>
      </c>
      <c r="B17" s="19">
        <f>B15*B9</f>
        <v>391720.46666666667</v>
      </c>
      <c r="C17" s="6"/>
      <c r="D17" s="3"/>
      <c r="E17" s="3"/>
      <c r="F17" s="3"/>
      <c r="G17" s="3"/>
      <c r="H17" s="3"/>
    </row>
    <row r="18" spans="1:9" x14ac:dyDescent="0.25">
      <c r="A18" s="20"/>
      <c r="B18" s="21"/>
      <c r="C18" s="21"/>
      <c r="D18" s="21"/>
      <c r="E18" s="21"/>
      <c r="F18" s="3"/>
      <c r="G18" s="3"/>
      <c r="H18" s="3"/>
    </row>
    <row r="19" spans="1:9" x14ac:dyDescent="0.25">
      <c r="A19" s="20"/>
      <c r="B19" s="22" t="s">
        <v>10</v>
      </c>
      <c r="C19" s="23" t="s">
        <v>11</v>
      </c>
      <c r="D19" s="22" t="s">
        <v>12</v>
      </c>
      <c r="E19" s="22" t="s">
        <v>13</v>
      </c>
      <c r="F19" s="24" t="s">
        <v>15</v>
      </c>
      <c r="G19" s="24" t="s">
        <v>16</v>
      </c>
      <c r="H19" s="24" t="s">
        <v>17</v>
      </c>
    </row>
    <row r="20" spans="1:9" ht="45" x14ac:dyDescent="0.25">
      <c r="A20" s="25" t="s">
        <v>8</v>
      </c>
      <c r="B20" s="26" t="s">
        <v>14</v>
      </c>
      <c r="C20" s="26" t="s">
        <v>25</v>
      </c>
      <c r="D20" s="26" t="s">
        <v>9</v>
      </c>
      <c r="E20" s="26" t="s">
        <v>19</v>
      </c>
      <c r="F20" s="26" t="s">
        <v>20</v>
      </c>
      <c r="G20" s="26" t="s">
        <v>21</v>
      </c>
      <c r="H20" s="26" t="s">
        <v>22</v>
      </c>
      <c r="I20" s="40"/>
    </row>
    <row r="21" spans="1:9" x14ac:dyDescent="0.25">
      <c r="A21" s="27">
        <v>2024</v>
      </c>
      <c r="B21" s="28">
        <f>$B$17/((1+$B$3)^(A24-A21))</f>
        <v>348238.06848353811</v>
      </c>
      <c r="C21" s="29"/>
      <c r="D21" s="1">
        <v>0</v>
      </c>
      <c r="E21" s="30">
        <f>C21+D21</f>
        <v>0</v>
      </c>
      <c r="F21" s="31">
        <f t="shared" ref="F21:F36" si="0">$B$3*B21</f>
        <v>13929.522739341524</v>
      </c>
      <c r="G21" s="31">
        <f t="shared" ref="G21:G23" si="1">C21+D21-F21</f>
        <v>-13929.522739341524</v>
      </c>
      <c r="H21" s="31">
        <f t="shared" ref="H21:H23" si="2">B21-G21</f>
        <v>362167.59122287965</v>
      </c>
      <c r="I21" s="41"/>
    </row>
    <row r="22" spans="1:9" x14ac:dyDescent="0.25">
      <c r="A22" s="27">
        <v>2025</v>
      </c>
      <c r="B22" s="31">
        <f>H21</f>
        <v>362167.59122287965</v>
      </c>
      <c r="C22" s="29"/>
      <c r="D22" s="1">
        <v>0</v>
      </c>
      <c r="E22" s="30">
        <f t="shared" ref="E22:E36" si="3">C22+D22</f>
        <v>0</v>
      </c>
      <c r="F22" s="31">
        <f t="shared" si="0"/>
        <v>14486.703648915187</v>
      </c>
      <c r="G22" s="31">
        <f t="shared" si="1"/>
        <v>-14486.703648915187</v>
      </c>
      <c r="H22" s="31">
        <f t="shared" si="2"/>
        <v>376654.29487179482</v>
      </c>
      <c r="I22" s="41"/>
    </row>
    <row r="23" spans="1:9" x14ac:dyDescent="0.25">
      <c r="A23" s="27">
        <v>2026</v>
      </c>
      <c r="B23" s="31">
        <f>H22</f>
        <v>376654.29487179482</v>
      </c>
      <c r="C23" s="29"/>
      <c r="D23" s="1">
        <v>0</v>
      </c>
      <c r="E23" s="30">
        <f t="shared" si="3"/>
        <v>0</v>
      </c>
      <c r="F23" s="31">
        <f t="shared" si="0"/>
        <v>15066.171794871792</v>
      </c>
      <c r="G23" s="31">
        <f t="shared" si="1"/>
        <v>-15066.171794871792</v>
      </c>
      <c r="H23" s="31">
        <f t="shared" si="2"/>
        <v>391720.46666666662</v>
      </c>
      <c r="I23" s="41"/>
    </row>
    <row r="24" spans="1:9" x14ac:dyDescent="0.25">
      <c r="A24" s="27">
        <v>2027</v>
      </c>
      <c r="B24" s="32">
        <f>H23</f>
        <v>391720.46666666662</v>
      </c>
      <c r="C24" s="33">
        <f t="shared" ref="C24:C36" si="4">B24/(((1-(1+$B$3)^-($A$37-A24))/($B$3)))</f>
        <v>39228.347793052453</v>
      </c>
      <c r="D24" s="1">
        <v>0</v>
      </c>
      <c r="E24" s="30">
        <f t="shared" si="3"/>
        <v>39228.347793052453</v>
      </c>
      <c r="F24" s="33">
        <f t="shared" si="0"/>
        <v>15668.818666666664</v>
      </c>
      <c r="G24" s="31">
        <f>C24+D24-F24</f>
        <v>23559.529126385787</v>
      </c>
      <c r="H24" s="31">
        <f>B24-G24</f>
        <v>368160.93754028081</v>
      </c>
      <c r="I24" s="42"/>
    </row>
    <row r="25" spans="1:9" x14ac:dyDescent="0.25">
      <c r="A25" s="27">
        <v>2028</v>
      </c>
      <c r="B25" s="31">
        <f>H24</f>
        <v>368160.93754028081</v>
      </c>
      <c r="C25" s="33">
        <f t="shared" si="4"/>
        <v>39228.347793052453</v>
      </c>
      <c r="D25" s="1">
        <v>0</v>
      </c>
      <c r="E25" s="30">
        <f t="shared" si="3"/>
        <v>39228.347793052453</v>
      </c>
      <c r="F25" s="31">
        <f t="shared" si="0"/>
        <v>14726.437501611232</v>
      </c>
      <c r="G25" s="31">
        <f t="shared" ref="G25:G36" si="5">C25+D25-F25</f>
        <v>24501.910291441221</v>
      </c>
      <c r="H25" s="31">
        <f t="shared" ref="H25:H36" si="6">B25-G25</f>
        <v>343659.02724883961</v>
      </c>
      <c r="I25" s="42"/>
    </row>
    <row r="26" spans="1:9" x14ac:dyDescent="0.25">
      <c r="A26" s="27">
        <v>2029</v>
      </c>
      <c r="B26" s="31">
        <f t="shared" ref="B26:B37" si="7">H25</f>
        <v>343659.02724883961</v>
      </c>
      <c r="C26" s="33">
        <f t="shared" si="4"/>
        <v>39228.347793052475</v>
      </c>
      <c r="D26" s="1"/>
      <c r="E26" s="30">
        <f t="shared" si="3"/>
        <v>39228.347793052475</v>
      </c>
      <c r="F26" s="31">
        <f t="shared" si="0"/>
        <v>13746.361089953585</v>
      </c>
      <c r="G26" s="31">
        <f t="shared" si="5"/>
        <v>25481.98670309889</v>
      </c>
      <c r="H26" s="31">
        <f t="shared" si="6"/>
        <v>318177.04054574075</v>
      </c>
      <c r="I26" s="42"/>
    </row>
    <row r="27" spans="1:9" x14ac:dyDescent="0.25">
      <c r="A27" s="27">
        <v>2030</v>
      </c>
      <c r="B27" s="31">
        <f t="shared" si="7"/>
        <v>318177.04054574075</v>
      </c>
      <c r="C27" s="33">
        <f t="shared" si="4"/>
        <v>39228.347793052468</v>
      </c>
      <c r="D27" s="1">
        <v>0</v>
      </c>
      <c r="E27" s="30">
        <f t="shared" si="3"/>
        <v>39228.347793052468</v>
      </c>
      <c r="F27" s="31">
        <f t="shared" si="0"/>
        <v>12727.08162182963</v>
      </c>
      <c r="G27" s="31">
        <f t="shared" si="5"/>
        <v>26501.266171222836</v>
      </c>
      <c r="H27" s="31">
        <f t="shared" si="6"/>
        <v>291675.7743745179</v>
      </c>
      <c r="I27" s="42"/>
    </row>
    <row r="28" spans="1:9" x14ac:dyDescent="0.25">
      <c r="A28" s="27">
        <v>2031</v>
      </c>
      <c r="B28" s="31">
        <f t="shared" si="7"/>
        <v>291675.7743745179</v>
      </c>
      <c r="C28" s="33">
        <f t="shared" si="4"/>
        <v>39228.347793052468</v>
      </c>
      <c r="D28" s="1">
        <v>0</v>
      </c>
      <c r="E28" s="30">
        <f t="shared" si="3"/>
        <v>39228.347793052468</v>
      </c>
      <c r="F28" s="31">
        <f t="shared" si="0"/>
        <v>11667.030974980717</v>
      </c>
      <c r="G28" s="31">
        <f t="shared" si="5"/>
        <v>27561.316818071751</v>
      </c>
      <c r="H28" s="31">
        <f t="shared" si="6"/>
        <v>264114.45755644614</v>
      </c>
      <c r="I28" s="42"/>
    </row>
    <row r="29" spans="1:9" x14ac:dyDescent="0.25">
      <c r="A29" s="27">
        <v>2032</v>
      </c>
      <c r="B29" s="31">
        <f t="shared" si="7"/>
        <v>264114.45755644614</v>
      </c>
      <c r="C29" s="33">
        <f t="shared" si="4"/>
        <v>39228.347793052482</v>
      </c>
      <c r="D29" s="1">
        <v>0</v>
      </c>
      <c r="E29" s="30">
        <f t="shared" si="3"/>
        <v>39228.347793052482</v>
      </c>
      <c r="F29" s="31">
        <f t="shared" si="0"/>
        <v>10564.578302257845</v>
      </c>
      <c r="G29" s="31">
        <f t="shared" si="5"/>
        <v>28663.769490794635</v>
      </c>
      <c r="H29" s="31">
        <f t="shared" si="6"/>
        <v>235450.68806565151</v>
      </c>
      <c r="I29" s="42"/>
    </row>
    <row r="30" spans="1:9" x14ac:dyDescent="0.25">
      <c r="A30" s="27">
        <v>2033</v>
      </c>
      <c r="B30" s="31">
        <f t="shared" si="7"/>
        <v>235450.68806565151</v>
      </c>
      <c r="C30" s="33">
        <f t="shared" si="4"/>
        <v>39228.347793052511</v>
      </c>
      <c r="D30" s="1">
        <v>0</v>
      </c>
      <c r="E30" s="30">
        <f t="shared" si="3"/>
        <v>39228.347793052511</v>
      </c>
      <c r="F30" s="31">
        <f t="shared" si="0"/>
        <v>9418.0275226260601</v>
      </c>
      <c r="G30" s="31">
        <f t="shared" si="5"/>
        <v>29810.320270426451</v>
      </c>
      <c r="H30" s="31">
        <f t="shared" si="6"/>
        <v>205640.36779522506</v>
      </c>
      <c r="I30" s="42"/>
    </row>
    <row r="31" spans="1:9" x14ac:dyDescent="0.25">
      <c r="A31" s="27">
        <v>2034</v>
      </c>
      <c r="B31" s="31">
        <f t="shared" si="7"/>
        <v>205640.36779522506</v>
      </c>
      <c r="C31" s="33">
        <f t="shared" si="4"/>
        <v>39228.34779305249</v>
      </c>
      <c r="D31" s="1">
        <v>0</v>
      </c>
      <c r="E31" s="30">
        <f t="shared" si="3"/>
        <v>39228.34779305249</v>
      </c>
      <c r="F31" s="31">
        <f t="shared" si="0"/>
        <v>8225.614711809003</v>
      </c>
      <c r="G31" s="31">
        <f t="shared" si="5"/>
        <v>31002.733081243488</v>
      </c>
      <c r="H31" s="31">
        <f t="shared" si="6"/>
        <v>174637.63471398156</v>
      </c>
      <c r="I31" s="42"/>
    </row>
    <row r="32" spans="1:9" x14ac:dyDescent="0.25">
      <c r="A32" s="27">
        <v>2035</v>
      </c>
      <c r="B32" s="31">
        <f t="shared" si="7"/>
        <v>174637.63471398156</v>
      </c>
      <c r="C32" s="33">
        <f t="shared" si="4"/>
        <v>39228.347793052482</v>
      </c>
      <c r="D32" s="1">
        <v>0</v>
      </c>
      <c r="E32" s="30">
        <f t="shared" si="3"/>
        <v>39228.347793052482</v>
      </c>
      <c r="F32" s="31">
        <f t="shared" si="0"/>
        <v>6985.5053885592624</v>
      </c>
      <c r="G32" s="31">
        <f t="shared" si="5"/>
        <v>32242.842404493218</v>
      </c>
      <c r="H32" s="31">
        <f t="shared" si="6"/>
        <v>142394.79230948834</v>
      </c>
      <c r="I32" s="42"/>
    </row>
    <row r="33" spans="1:9" x14ac:dyDescent="0.25">
      <c r="A33" s="27">
        <v>2036</v>
      </c>
      <c r="B33" s="31">
        <f t="shared" si="7"/>
        <v>142394.79230948834</v>
      </c>
      <c r="C33" s="33">
        <f t="shared" si="4"/>
        <v>39228.347793052519</v>
      </c>
      <c r="D33" s="1">
        <v>0</v>
      </c>
      <c r="E33" s="30">
        <f t="shared" si="3"/>
        <v>39228.347793052519</v>
      </c>
      <c r="F33" s="31">
        <f t="shared" si="0"/>
        <v>5695.7916923795337</v>
      </c>
      <c r="G33" s="31">
        <f t="shared" si="5"/>
        <v>33532.556100672984</v>
      </c>
      <c r="H33" s="31">
        <f t="shared" si="6"/>
        <v>108862.23620881536</v>
      </c>
      <c r="I33" s="42"/>
    </row>
    <row r="34" spans="1:9" x14ac:dyDescent="0.25">
      <c r="A34" s="27">
        <v>2037</v>
      </c>
      <c r="B34" s="31">
        <f t="shared" si="7"/>
        <v>108862.23620881536</v>
      </c>
      <c r="C34" s="33">
        <f t="shared" si="4"/>
        <v>39228.347793052555</v>
      </c>
      <c r="D34" s="1">
        <v>0</v>
      </c>
      <c r="E34" s="30">
        <f t="shared" si="3"/>
        <v>39228.347793052555</v>
      </c>
      <c r="F34" s="31">
        <f t="shared" si="0"/>
        <v>4354.4894483526141</v>
      </c>
      <c r="G34" s="31">
        <f t="shared" si="5"/>
        <v>34873.85834469994</v>
      </c>
      <c r="H34" s="31">
        <f t="shared" si="6"/>
        <v>73988.37786411542</v>
      </c>
      <c r="I34" s="42"/>
    </row>
    <row r="35" spans="1:9" x14ac:dyDescent="0.25">
      <c r="A35" s="27">
        <v>2038</v>
      </c>
      <c r="B35" s="31">
        <f t="shared" si="7"/>
        <v>73988.37786411542</v>
      </c>
      <c r="C35" s="33">
        <f t="shared" si="4"/>
        <v>39228.347793052511</v>
      </c>
      <c r="D35" s="1">
        <v>0</v>
      </c>
      <c r="E35" s="30">
        <f t="shared" si="3"/>
        <v>39228.347793052511</v>
      </c>
      <c r="F35" s="31">
        <f t="shared" si="0"/>
        <v>2959.5351145646168</v>
      </c>
      <c r="G35" s="31">
        <f t="shared" si="5"/>
        <v>36268.812678487891</v>
      </c>
      <c r="H35" s="31">
        <f t="shared" si="6"/>
        <v>37719.565185627529</v>
      </c>
      <c r="I35" s="42"/>
    </row>
    <row r="36" spans="1:9" x14ac:dyDescent="0.25">
      <c r="A36" s="27">
        <v>2039</v>
      </c>
      <c r="B36" s="31">
        <f t="shared" si="7"/>
        <v>37719.565185627529</v>
      </c>
      <c r="C36" s="33">
        <f t="shared" si="4"/>
        <v>39228.347793052541</v>
      </c>
      <c r="D36" s="36"/>
      <c r="E36" s="30">
        <f t="shared" si="3"/>
        <v>39228.347793052541</v>
      </c>
      <c r="F36" s="31">
        <f t="shared" si="0"/>
        <v>1508.7826074251011</v>
      </c>
      <c r="G36" s="31">
        <f t="shared" si="5"/>
        <v>37719.565185627442</v>
      </c>
      <c r="H36" s="31">
        <f t="shared" si="6"/>
        <v>8.7311491370201111E-11</v>
      </c>
      <c r="I36" s="42"/>
    </row>
    <row r="37" spans="1:9" x14ac:dyDescent="0.25">
      <c r="A37" s="34">
        <v>2040</v>
      </c>
      <c r="B37" s="35">
        <f t="shared" si="7"/>
        <v>8.7311491370201111E-11</v>
      </c>
      <c r="C37" s="36"/>
      <c r="D37" s="36"/>
      <c r="E37" s="36"/>
      <c r="F37" s="36"/>
      <c r="G37" s="36"/>
      <c r="H37" s="36"/>
      <c r="I37" s="42"/>
    </row>
    <row r="38" spans="1:9" x14ac:dyDescent="0.25">
      <c r="A38" s="37" t="s">
        <v>23</v>
      </c>
      <c r="B38" s="15"/>
      <c r="C38" s="38">
        <f>SUM(C21:C36)</f>
        <v>509968.5213096824</v>
      </c>
      <c r="D38" s="38">
        <f>SUM(D21:D36)</f>
        <v>0</v>
      </c>
      <c r="E38" s="38">
        <f>SUM(E21:E36)</f>
        <v>509968.5213096824</v>
      </c>
      <c r="F38" s="38">
        <f>SUM(F21:F36)</f>
        <v>161730.45282614435</v>
      </c>
      <c r="G38" s="38">
        <f>SUM(G21:G36)</f>
        <v>348238.06848353805</v>
      </c>
      <c r="H38" s="15"/>
    </row>
    <row r="39" spans="1:9" x14ac:dyDescent="0.25">
      <c r="A39" s="43"/>
    </row>
    <row r="40" spans="1:9" x14ac:dyDescent="0.25">
      <c r="A40" s="43"/>
    </row>
    <row r="41" spans="1:9" x14ac:dyDescent="0.25">
      <c r="A41" s="43"/>
    </row>
    <row r="42" spans="1:9" x14ac:dyDescent="0.25">
      <c r="A42" s="43"/>
    </row>
    <row r="43" spans="1:9" x14ac:dyDescent="0.25">
      <c r="A43" s="43"/>
    </row>
    <row r="44" spans="1:9" x14ac:dyDescent="0.25">
      <c r="A44" s="43"/>
    </row>
    <row r="45" spans="1:9" x14ac:dyDescent="0.25">
      <c r="A45" s="43"/>
    </row>
    <row r="46" spans="1:9" x14ac:dyDescent="0.25">
      <c r="A46" s="43"/>
    </row>
    <row r="47" spans="1:9" x14ac:dyDescent="0.25">
      <c r="A47" s="43"/>
    </row>
    <row r="48" spans="1:9" x14ac:dyDescent="0.25">
      <c r="A48" s="43"/>
    </row>
    <row r="49" spans="1:1" x14ac:dyDescent="0.25">
      <c r="A49" s="43"/>
    </row>
    <row r="50" spans="1:1" x14ac:dyDescent="0.25">
      <c r="A50" s="43"/>
    </row>
    <row r="51" spans="1:1" x14ac:dyDescent="0.25">
      <c r="A51" s="43"/>
    </row>
    <row r="52" spans="1:1" x14ac:dyDescent="0.25">
      <c r="A52" s="43"/>
    </row>
    <row r="53" spans="1:1" x14ac:dyDescent="0.25">
      <c r="A53" s="43"/>
    </row>
    <row r="54" spans="1:1" x14ac:dyDescent="0.25">
      <c r="A54" s="43"/>
    </row>
    <row r="55" spans="1:1" x14ac:dyDescent="0.25">
      <c r="A55" s="43"/>
    </row>
    <row r="56" spans="1:1" x14ac:dyDescent="0.25">
      <c r="A56" s="43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  <row r="60" spans="1:1" x14ac:dyDescent="0.25">
      <c r="A60" s="43"/>
    </row>
  </sheetData>
  <sheetProtection algorithmName="SHA-512" hashValue="/MA9Qiuy6Xxufc6ltj60wHzhoyUn1cgHdRwNfiSWixnqpWLBNhOqCcIrqz2E0JzaNTh84fVFerHdwn03KYYxOg==" saltValue="E6VCmY8DfzJH+JoPIBkA9g==" spinCount="100000" sheet="1" objects="1" scenarios="1" selectLockedCells="1"/>
  <mergeCells count="1">
    <mergeCell ref="B11:C11"/>
  </mergeCell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5DAD11-5319-4874-AF45-D346C4FAE791}">
          <x14:formula1>
            <xm:f>KerkenOverzicht!$A$8:$A$257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0A7D-F25F-416A-AA80-14521EE773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2C7E-2C70-4190-9B81-131EB92C8910}">
  <dimension ref="A1:E260"/>
  <sheetViews>
    <sheetView zoomScale="70" zoomScaleNormal="70" workbookViewId="0">
      <pane xSplit="1" ySplit="7" topLeftCell="B236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8.7109375" defaultRowHeight="15" x14ac:dyDescent="0.25"/>
  <cols>
    <col min="1" max="1" width="43.42578125" style="48" customWidth="1"/>
    <col min="2" max="2" width="20.85546875" style="48" customWidth="1"/>
    <col min="3" max="3" width="15.140625" style="48" customWidth="1"/>
    <col min="4" max="5" width="15.42578125" style="48" customWidth="1"/>
    <col min="6" max="16384" width="8.7109375" style="48"/>
  </cols>
  <sheetData>
    <row r="1" spans="1:5" ht="22.5" x14ac:dyDescent="0.3">
      <c r="A1" s="45" t="s">
        <v>26</v>
      </c>
      <c r="B1" s="46"/>
      <c r="C1" s="46"/>
      <c r="D1" s="47"/>
      <c r="E1" s="46"/>
    </row>
    <row r="2" spans="1:5" ht="15.75" customHeight="1" x14ac:dyDescent="0.25">
      <c r="A2" s="47" t="s">
        <v>27</v>
      </c>
      <c r="B2" s="47"/>
      <c r="C2" s="47"/>
      <c r="D2" s="47"/>
      <c r="E2" s="47"/>
    </row>
    <row r="3" spans="1:5" ht="15.75" customHeight="1" x14ac:dyDescent="0.25">
      <c r="A3" s="47" t="s">
        <v>28</v>
      </c>
      <c r="B3" s="47"/>
      <c r="C3" s="47"/>
      <c r="D3" s="47"/>
      <c r="E3" s="47"/>
    </row>
    <row r="4" spans="1:5" ht="15.75" customHeight="1" x14ac:dyDescent="0.25">
      <c r="A4" s="47" t="s">
        <v>29</v>
      </c>
      <c r="B4" s="47"/>
      <c r="C4" s="47"/>
      <c r="D4" s="47"/>
      <c r="E4" s="47"/>
    </row>
    <row r="5" spans="1:5" ht="15.75" customHeight="1" x14ac:dyDescent="0.25">
      <c r="A5" s="47"/>
      <c r="B5" s="47"/>
      <c r="C5" s="47"/>
      <c r="D5" s="47"/>
      <c r="E5" s="47"/>
    </row>
    <row r="6" spans="1:5" ht="16.5" x14ac:dyDescent="0.3">
      <c r="A6" s="49"/>
      <c r="B6" s="50" t="s">
        <v>30</v>
      </c>
      <c r="C6" s="51" t="s">
        <v>31</v>
      </c>
      <c r="D6" s="51" t="s">
        <v>32</v>
      </c>
      <c r="E6" s="51" t="s">
        <v>33</v>
      </c>
    </row>
    <row r="7" spans="1:5" x14ac:dyDescent="0.25">
      <c r="A7" s="52" t="s">
        <v>34</v>
      </c>
      <c r="B7" s="50" t="s">
        <v>35</v>
      </c>
      <c r="C7" s="51" t="s">
        <v>36</v>
      </c>
      <c r="D7" s="51" t="s">
        <v>37</v>
      </c>
      <c r="E7" s="51" t="s">
        <v>38</v>
      </c>
    </row>
    <row r="8" spans="1:5" ht="16.5" x14ac:dyDescent="0.3">
      <c r="A8" s="44" t="s">
        <v>39</v>
      </c>
      <c r="B8" s="53">
        <v>324</v>
      </c>
      <c r="C8" s="54">
        <v>319</v>
      </c>
      <c r="D8" s="54">
        <v>319</v>
      </c>
      <c r="E8" s="54">
        <f>304+30</f>
        <v>334</v>
      </c>
    </row>
    <row r="9" spans="1:5" ht="16.5" x14ac:dyDescent="0.3">
      <c r="A9" s="44" t="s">
        <v>40</v>
      </c>
      <c r="B9" s="53">
        <v>222</v>
      </c>
      <c r="C9" s="54">
        <v>226</v>
      </c>
      <c r="D9" s="54">
        <v>220</v>
      </c>
      <c r="E9" s="54">
        <v>220</v>
      </c>
    </row>
    <row r="10" spans="1:5" ht="16.5" x14ac:dyDescent="0.3">
      <c r="A10" s="44" t="s">
        <v>41</v>
      </c>
      <c r="B10" s="53">
        <v>438</v>
      </c>
      <c r="C10" s="54">
        <v>436</v>
      </c>
      <c r="D10" s="54">
        <v>434</v>
      </c>
      <c r="E10" s="54">
        <v>445</v>
      </c>
    </row>
    <row r="11" spans="1:5" ht="16.5" x14ac:dyDescent="0.3">
      <c r="A11" s="44" t="s">
        <v>42</v>
      </c>
      <c r="B11" s="53">
        <v>521</v>
      </c>
      <c r="C11" s="54">
        <v>495</v>
      </c>
      <c r="D11" s="54">
        <v>525</v>
      </c>
      <c r="E11" s="54">
        <v>543</v>
      </c>
    </row>
    <row r="12" spans="1:5" ht="16.5" x14ac:dyDescent="0.3">
      <c r="A12" s="44" t="s">
        <v>43</v>
      </c>
      <c r="B12" s="53">
        <v>434</v>
      </c>
      <c r="C12" s="54">
        <v>394</v>
      </c>
      <c r="D12" s="54">
        <v>439</v>
      </c>
      <c r="E12" s="54">
        <v>468</v>
      </c>
    </row>
    <row r="13" spans="1:5" ht="16.5" x14ac:dyDescent="0.3">
      <c r="A13" s="44" t="s">
        <v>44</v>
      </c>
      <c r="B13" s="53">
        <v>244</v>
      </c>
      <c r="C13" s="54">
        <v>251</v>
      </c>
      <c r="D13" s="54">
        <v>243</v>
      </c>
      <c r="E13" s="54">
        <v>238</v>
      </c>
    </row>
    <row r="14" spans="1:5" ht="16.5" x14ac:dyDescent="0.3">
      <c r="A14" s="44" t="s">
        <v>45</v>
      </c>
      <c r="B14" s="53">
        <v>389</v>
      </c>
      <c r="C14" s="54">
        <v>361</v>
      </c>
      <c r="D14" s="54">
        <v>386</v>
      </c>
      <c r="E14" s="54">
        <v>419</v>
      </c>
    </row>
    <row r="15" spans="1:5" ht="16.5" x14ac:dyDescent="0.3">
      <c r="A15" s="44" t="s">
        <v>46</v>
      </c>
      <c r="B15" s="53">
        <v>787</v>
      </c>
      <c r="C15" s="54">
        <v>835</v>
      </c>
      <c r="D15" s="54">
        <v>725</v>
      </c>
      <c r="E15" s="54">
        <v>800</v>
      </c>
    </row>
    <row r="16" spans="1:5" ht="16.5" x14ac:dyDescent="0.3">
      <c r="A16" s="44" t="s">
        <v>47</v>
      </c>
      <c r="B16" s="53">
        <v>467</v>
      </c>
      <c r="C16" s="54">
        <v>452</v>
      </c>
      <c r="D16" s="54">
        <v>474</v>
      </c>
      <c r="E16" s="54">
        <v>474</v>
      </c>
    </row>
    <row r="17" spans="1:5" ht="16.5" x14ac:dyDescent="0.3">
      <c r="A17" s="44" t="s">
        <v>48</v>
      </c>
      <c r="B17" s="53">
        <v>729</v>
      </c>
      <c r="C17" s="54">
        <f>297+397</f>
        <v>694</v>
      </c>
      <c r="D17" s="54">
        <f>318+419</f>
        <v>737</v>
      </c>
      <c r="E17" s="54">
        <f>317+439</f>
        <v>756</v>
      </c>
    </row>
    <row r="18" spans="1:5" ht="16.5" x14ac:dyDescent="0.3">
      <c r="A18" s="44" t="s">
        <v>49</v>
      </c>
      <c r="B18" s="53">
        <v>395</v>
      </c>
      <c r="C18" s="54">
        <v>371</v>
      </c>
      <c r="D18" s="54">
        <v>389</v>
      </c>
      <c r="E18" s="54">
        <v>426</v>
      </c>
    </row>
    <row r="19" spans="1:5" ht="16.5" x14ac:dyDescent="0.3">
      <c r="A19" s="44" t="s">
        <v>50</v>
      </c>
      <c r="B19" s="53">
        <v>887</v>
      </c>
      <c r="C19" s="54">
        <v>891</v>
      </c>
      <c r="D19" s="54">
        <v>891</v>
      </c>
      <c r="E19" s="54">
        <v>878</v>
      </c>
    </row>
    <row r="20" spans="1:5" ht="16.5" x14ac:dyDescent="0.3">
      <c r="A20" s="44" t="s">
        <v>51</v>
      </c>
      <c r="B20" s="53">
        <v>748</v>
      </c>
      <c r="C20" s="54">
        <v>724</v>
      </c>
      <c r="D20" s="54">
        <v>753</v>
      </c>
      <c r="E20" s="54">
        <v>768</v>
      </c>
    </row>
    <row r="21" spans="1:5" ht="16.5" x14ac:dyDescent="0.3">
      <c r="A21" s="44" t="s">
        <v>52</v>
      </c>
      <c r="B21" s="53">
        <v>209</v>
      </c>
      <c r="C21" s="54">
        <v>198</v>
      </c>
      <c r="D21" s="54">
        <v>214</v>
      </c>
      <c r="E21" s="54">
        <v>214</v>
      </c>
    </row>
    <row r="22" spans="1:5" ht="16.5" x14ac:dyDescent="0.3">
      <c r="A22" s="44" t="s">
        <v>53</v>
      </c>
      <c r="B22" s="53">
        <v>90</v>
      </c>
      <c r="C22" s="54">
        <v>87</v>
      </c>
      <c r="D22" s="54">
        <v>91</v>
      </c>
      <c r="E22" s="54">
        <v>92</v>
      </c>
    </row>
    <row r="23" spans="1:5" ht="16.5" x14ac:dyDescent="0.3">
      <c r="A23" s="44" t="s">
        <v>54</v>
      </c>
      <c r="B23" s="53">
        <v>156</v>
      </c>
      <c r="C23" s="54">
        <v>167</v>
      </c>
      <c r="D23" s="54">
        <v>157</v>
      </c>
      <c r="E23" s="54">
        <v>143</v>
      </c>
    </row>
    <row r="24" spans="1:5" ht="16.5" x14ac:dyDescent="0.3">
      <c r="A24" s="44" t="s">
        <v>55</v>
      </c>
      <c r="B24" s="53">
        <v>138</v>
      </c>
      <c r="C24" s="54">
        <v>137</v>
      </c>
      <c r="D24" s="54">
        <v>140</v>
      </c>
      <c r="E24" s="54">
        <v>137</v>
      </c>
    </row>
    <row r="25" spans="1:5" ht="16.5" x14ac:dyDescent="0.3">
      <c r="A25" s="44" t="s">
        <v>56</v>
      </c>
      <c r="B25" s="53">
        <v>122</v>
      </c>
      <c r="C25" s="54">
        <v>119</v>
      </c>
      <c r="D25" s="54">
        <v>122</v>
      </c>
      <c r="E25" s="54">
        <v>124</v>
      </c>
    </row>
    <row r="26" spans="1:5" ht="16.5" x14ac:dyDescent="0.3">
      <c r="A26" s="44" t="s">
        <v>57</v>
      </c>
      <c r="B26" s="53">
        <v>503</v>
      </c>
      <c r="C26" s="54">
        <v>501</v>
      </c>
      <c r="D26" s="54">
        <v>506</v>
      </c>
      <c r="E26" s="54">
        <v>502</v>
      </c>
    </row>
    <row r="27" spans="1:5" ht="16.5" x14ac:dyDescent="0.3">
      <c r="A27" s="44" t="s">
        <v>58</v>
      </c>
      <c r="B27" s="53">
        <v>241</v>
      </c>
      <c r="C27" s="54">
        <v>231</v>
      </c>
      <c r="D27" s="54">
        <v>244</v>
      </c>
      <c r="E27" s="54">
        <v>249</v>
      </c>
    </row>
    <row r="28" spans="1:5" ht="16.5" x14ac:dyDescent="0.3">
      <c r="A28" s="44" t="s">
        <v>59</v>
      </c>
      <c r="B28" s="53">
        <v>202</v>
      </c>
      <c r="C28" s="54">
        <v>193</v>
      </c>
      <c r="D28" s="54">
        <v>201</v>
      </c>
      <c r="E28" s="54">
        <v>213</v>
      </c>
    </row>
    <row r="29" spans="1:5" ht="16.5" x14ac:dyDescent="0.3">
      <c r="A29" s="44" t="s">
        <v>60</v>
      </c>
      <c r="B29" s="53">
        <v>1305</v>
      </c>
      <c r="C29" s="54">
        <v>1268</v>
      </c>
      <c r="D29" s="54">
        <v>1290</v>
      </c>
      <c r="E29" s="54">
        <v>1358</v>
      </c>
    </row>
    <row r="30" spans="1:5" ht="16.5" x14ac:dyDescent="0.3">
      <c r="A30" s="44" t="s">
        <v>61</v>
      </c>
      <c r="B30" s="53">
        <v>1351</v>
      </c>
      <c r="C30" s="54">
        <v>1380</v>
      </c>
      <c r="D30" s="54">
        <f>1416-155</f>
        <v>1261</v>
      </c>
      <c r="E30" s="54">
        <v>1413</v>
      </c>
    </row>
    <row r="31" spans="1:5" ht="16.5" x14ac:dyDescent="0.3">
      <c r="A31" s="44" t="s">
        <v>62</v>
      </c>
      <c r="B31" s="53">
        <v>970</v>
      </c>
      <c r="C31" s="54">
        <v>958</v>
      </c>
      <c r="D31" s="54">
        <v>957</v>
      </c>
      <c r="E31" s="54">
        <v>995</v>
      </c>
    </row>
    <row r="32" spans="1:5" ht="16.5" x14ac:dyDescent="0.3">
      <c r="A32" s="44" t="s">
        <v>63</v>
      </c>
      <c r="B32" s="53">
        <v>530</v>
      </c>
      <c r="C32" s="54">
        <v>528</v>
      </c>
      <c r="D32" s="54">
        <v>530</v>
      </c>
      <c r="E32" s="54">
        <v>531</v>
      </c>
    </row>
    <row r="33" spans="1:5" ht="16.5" x14ac:dyDescent="0.3">
      <c r="A33" s="44" t="s">
        <v>64</v>
      </c>
      <c r="B33" s="53">
        <v>439</v>
      </c>
      <c r="C33" s="54">
        <v>413</v>
      </c>
      <c r="D33" s="54">
        <v>439</v>
      </c>
      <c r="E33" s="54">
        <v>464</v>
      </c>
    </row>
    <row r="34" spans="1:5" ht="16.5" x14ac:dyDescent="0.3">
      <c r="A34" s="44" t="s">
        <v>65</v>
      </c>
      <c r="B34" s="53">
        <v>924</v>
      </c>
      <c r="C34" s="54">
        <v>919</v>
      </c>
      <c r="D34" s="54">
        <v>918</v>
      </c>
      <c r="E34" s="54">
        <v>936</v>
      </c>
    </row>
    <row r="35" spans="1:5" ht="16.5" x14ac:dyDescent="0.3">
      <c r="A35" s="44" t="s">
        <v>66</v>
      </c>
      <c r="B35" s="53">
        <v>622</v>
      </c>
      <c r="C35" s="54">
        <v>608</v>
      </c>
      <c r="D35" s="54">
        <v>618</v>
      </c>
      <c r="E35" s="54">
        <v>641</v>
      </c>
    </row>
    <row r="36" spans="1:5" ht="16.5" x14ac:dyDescent="0.3">
      <c r="A36" s="44" t="s">
        <v>67</v>
      </c>
      <c r="B36" s="53">
        <v>145</v>
      </c>
      <c r="C36" s="54">
        <v>139</v>
      </c>
      <c r="D36" s="54">
        <v>145</v>
      </c>
      <c r="E36" s="54">
        <v>151</v>
      </c>
    </row>
    <row r="37" spans="1:5" ht="16.5" x14ac:dyDescent="0.3">
      <c r="A37" s="44" t="s">
        <v>68</v>
      </c>
      <c r="B37" s="53">
        <v>401</v>
      </c>
      <c r="C37" s="54">
        <v>408</v>
      </c>
      <c r="D37" s="54">
        <v>403</v>
      </c>
      <c r="E37" s="54">
        <v>393</v>
      </c>
    </row>
    <row r="38" spans="1:5" ht="16.5" x14ac:dyDescent="0.3">
      <c r="A38" s="44" t="s">
        <v>69</v>
      </c>
      <c r="B38" s="53">
        <v>262</v>
      </c>
      <c r="C38" s="54">
        <v>239</v>
      </c>
      <c r="D38" s="54">
        <v>265</v>
      </c>
      <c r="E38" s="54">
        <v>283</v>
      </c>
    </row>
    <row r="39" spans="1:5" ht="16.5" x14ac:dyDescent="0.3">
      <c r="A39" s="44" t="s">
        <v>70</v>
      </c>
      <c r="B39" s="53">
        <v>749</v>
      </c>
      <c r="C39" s="54">
        <v>745</v>
      </c>
      <c r="D39" s="54">
        <v>757</v>
      </c>
      <c r="E39" s="54">
        <v>746</v>
      </c>
    </row>
    <row r="40" spans="1:5" ht="16.5" x14ac:dyDescent="0.3">
      <c r="A40" s="44" t="s">
        <v>71</v>
      </c>
      <c r="B40" s="53">
        <v>789</v>
      </c>
      <c r="C40" s="54">
        <v>772</v>
      </c>
      <c r="D40" s="54">
        <v>789</v>
      </c>
      <c r="E40" s="54">
        <v>805</v>
      </c>
    </row>
    <row r="41" spans="1:5" ht="16.5" x14ac:dyDescent="0.3">
      <c r="A41" s="44" t="s">
        <v>72</v>
      </c>
      <c r="B41" s="53">
        <v>191</v>
      </c>
      <c r="C41" s="54">
        <v>195</v>
      </c>
      <c r="D41" s="54">
        <v>188</v>
      </c>
      <c r="E41" s="54">
        <v>189</v>
      </c>
    </row>
    <row r="42" spans="1:5" ht="16.5" x14ac:dyDescent="0.3">
      <c r="A42" s="44" t="s">
        <v>73</v>
      </c>
      <c r="B42" s="53">
        <v>97</v>
      </c>
      <c r="C42" s="54">
        <v>97</v>
      </c>
      <c r="D42" s="54">
        <v>98</v>
      </c>
      <c r="E42" s="54">
        <v>96</v>
      </c>
    </row>
    <row r="43" spans="1:5" ht="16.5" x14ac:dyDescent="0.3">
      <c r="A43" s="44" t="s">
        <v>74</v>
      </c>
      <c r="B43" s="53">
        <v>1269</v>
      </c>
      <c r="C43" s="54">
        <v>1303</v>
      </c>
      <c r="D43" s="54">
        <v>1249</v>
      </c>
      <c r="E43" s="54">
        <v>1256</v>
      </c>
    </row>
    <row r="44" spans="1:5" ht="16.5" x14ac:dyDescent="0.3">
      <c r="A44" s="44" t="s">
        <v>75</v>
      </c>
      <c r="B44" s="53">
        <v>569</v>
      </c>
      <c r="C44" s="54">
        <v>556</v>
      </c>
      <c r="D44" s="54">
        <v>564</v>
      </c>
      <c r="E44" s="54">
        <v>588</v>
      </c>
    </row>
    <row r="45" spans="1:5" ht="16.5" x14ac:dyDescent="0.3">
      <c r="A45" s="44" t="s">
        <v>76</v>
      </c>
      <c r="B45" s="53">
        <v>744</v>
      </c>
      <c r="C45" s="54">
        <v>735</v>
      </c>
      <c r="D45" s="54">
        <v>737</v>
      </c>
      <c r="E45" s="54">
        <v>760</v>
      </c>
    </row>
    <row r="46" spans="1:5" ht="16.5" x14ac:dyDescent="0.3">
      <c r="A46" s="44" t="s">
        <v>77</v>
      </c>
      <c r="B46" s="53">
        <v>113</v>
      </c>
      <c r="C46" s="54">
        <v>109</v>
      </c>
      <c r="D46" s="54">
        <v>114</v>
      </c>
      <c r="E46" s="54">
        <v>115</v>
      </c>
    </row>
    <row r="47" spans="1:5" ht="16.5" x14ac:dyDescent="0.3">
      <c r="A47" s="44" t="s">
        <v>78</v>
      </c>
      <c r="B47" s="53">
        <v>139</v>
      </c>
      <c r="C47" s="54">
        <v>134</v>
      </c>
      <c r="D47" s="54">
        <v>142</v>
      </c>
      <c r="E47" s="54">
        <v>141</v>
      </c>
    </row>
    <row r="48" spans="1:5" ht="16.5" x14ac:dyDescent="0.3">
      <c r="A48" s="44" t="s">
        <v>79</v>
      </c>
      <c r="B48" s="53">
        <v>149</v>
      </c>
      <c r="C48" s="54">
        <v>170</v>
      </c>
      <c r="D48" s="54">
        <v>148</v>
      </c>
      <c r="E48" s="54">
        <v>129</v>
      </c>
    </row>
    <row r="49" spans="1:5" ht="16.5" x14ac:dyDescent="0.3">
      <c r="A49" s="44" t="s">
        <v>80</v>
      </c>
      <c r="B49" s="53">
        <v>111</v>
      </c>
      <c r="C49" s="54">
        <v>111</v>
      </c>
      <c r="D49" s="54">
        <v>108</v>
      </c>
      <c r="E49" s="54">
        <v>115</v>
      </c>
    </row>
    <row r="50" spans="1:5" ht="16.5" x14ac:dyDescent="0.3">
      <c r="A50" s="44" t="s">
        <v>81</v>
      </c>
      <c r="B50" s="53">
        <v>95</v>
      </c>
      <c r="C50" s="54">
        <v>97</v>
      </c>
      <c r="D50" s="54">
        <v>96</v>
      </c>
      <c r="E50" s="54">
        <v>92</v>
      </c>
    </row>
    <row r="51" spans="1:5" ht="16.5" x14ac:dyDescent="0.3">
      <c r="A51" s="44" t="s">
        <v>82</v>
      </c>
      <c r="B51" s="53">
        <v>197</v>
      </c>
      <c r="C51" s="54">
        <v>192</v>
      </c>
      <c r="D51" s="54">
        <v>200</v>
      </c>
      <c r="E51" s="54">
        <v>198</v>
      </c>
    </row>
    <row r="52" spans="1:5" ht="16.5" x14ac:dyDescent="0.3">
      <c r="A52" s="44" t="s">
        <v>83</v>
      </c>
      <c r="B52" s="53">
        <v>566</v>
      </c>
      <c r="C52" s="54">
        <v>549</v>
      </c>
      <c r="D52" s="54">
        <v>560</v>
      </c>
      <c r="E52" s="54">
        <v>588</v>
      </c>
    </row>
    <row r="53" spans="1:5" ht="16.5" x14ac:dyDescent="0.3">
      <c r="A53" s="44" t="s">
        <v>84</v>
      </c>
      <c r="B53" s="53">
        <v>698</v>
      </c>
      <c r="C53" s="54">
        <v>668</v>
      </c>
      <c r="D53" s="54">
        <v>692</v>
      </c>
      <c r="E53" s="54">
        <v>734</v>
      </c>
    </row>
    <row r="54" spans="1:5" ht="16.5" x14ac:dyDescent="0.3">
      <c r="A54" s="44" t="s">
        <v>85</v>
      </c>
      <c r="B54" s="53">
        <v>1163</v>
      </c>
      <c r="C54" s="54">
        <v>1132</v>
      </c>
      <c r="D54" s="54">
        <v>1151</v>
      </c>
      <c r="E54" s="54">
        <v>1207</v>
      </c>
    </row>
    <row r="55" spans="1:5" ht="16.5" x14ac:dyDescent="0.3">
      <c r="A55" s="44" t="s">
        <v>86</v>
      </c>
      <c r="B55" s="53">
        <v>100</v>
      </c>
      <c r="C55" s="54">
        <v>99</v>
      </c>
      <c r="D55" s="54">
        <v>99</v>
      </c>
      <c r="E55" s="54">
        <v>102</v>
      </c>
    </row>
    <row r="56" spans="1:5" ht="16.5" x14ac:dyDescent="0.3">
      <c r="A56" s="44" t="s">
        <v>87</v>
      </c>
      <c r="B56" s="53">
        <v>194</v>
      </c>
      <c r="C56" s="54">
        <f>112+37</f>
        <v>149</v>
      </c>
      <c r="D56" s="54">
        <v>198</v>
      </c>
      <c r="E56" s="54">
        <f>285-51</f>
        <v>234</v>
      </c>
    </row>
    <row r="57" spans="1:5" ht="16.5" x14ac:dyDescent="0.3">
      <c r="A57" s="44" t="s">
        <v>88</v>
      </c>
      <c r="B57" s="53">
        <v>391</v>
      </c>
      <c r="C57" s="54">
        <v>408</v>
      </c>
      <c r="D57" s="54">
        <v>377</v>
      </c>
      <c r="E57" s="54">
        <v>387</v>
      </c>
    </row>
    <row r="58" spans="1:5" ht="16.5" x14ac:dyDescent="0.3">
      <c r="A58" s="44" t="s">
        <v>89</v>
      </c>
      <c r="B58" s="53">
        <v>145</v>
      </c>
      <c r="C58" s="54">
        <v>144</v>
      </c>
      <c r="D58" s="54">
        <v>141</v>
      </c>
      <c r="E58" s="54">
        <v>150</v>
      </c>
    </row>
    <row r="59" spans="1:5" ht="16.5" x14ac:dyDescent="0.3">
      <c r="A59" s="44" t="s">
        <v>90</v>
      </c>
      <c r="B59" s="53">
        <v>699</v>
      </c>
      <c r="C59" s="54">
        <v>707</v>
      </c>
      <c r="D59" s="54">
        <v>698</v>
      </c>
      <c r="E59" s="54">
        <v>691</v>
      </c>
    </row>
    <row r="60" spans="1:5" ht="16.5" x14ac:dyDescent="0.3">
      <c r="A60" s="44" t="s">
        <v>91</v>
      </c>
      <c r="B60" s="53">
        <v>541</v>
      </c>
      <c r="C60" s="54">
        <v>529</v>
      </c>
      <c r="D60" s="54">
        <v>536</v>
      </c>
      <c r="E60" s="54">
        <v>559</v>
      </c>
    </row>
    <row r="61" spans="1:5" ht="16.5" x14ac:dyDescent="0.3">
      <c r="A61" s="44" t="s">
        <v>92</v>
      </c>
      <c r="B61" s="53">
        <v>165</v>
      </c>
      <c r="C61" s="54">
        <v>149</v>
      </c>
      <c r="D61" s="54">
        <v>165</v>
      </c>
      <c r="E61" s="54">
        <v>180</v>
      </c>
    </row>
    <row r="62" spans="1:5" ht="16.5" x14ac:dyDescent="0.3">
      <c r="A62" s="44" t="s">
        <v>93</v>
      </c>
      <c r="B62" s="53">
        <v>733</v>
      </c>
      <c r="C62" s="54">
        <v>683</v>
      </c>
      <c r="D62" s="54">
        <v>742</v>
      </c>
      <c r="E62" s="54">
        <v>774</v>
      </c>
    </row>
    <row r="63" spans="1:5" ht="16.5" x14ac:dyDescent="0.3">
      <c r="A63" s="44" t="s">
        <v>94</v>
      </c>
      <c r="B63" s="53">
        <v>220</v>
      </c>
      <c r="C63" s="54">
        <v>214</v>
      </c>
      <c r="D63" s="54">
        <v>212</v>
      </c>
      <c r="E63" s="54">
        <v>234</v>
      </c>
    </row>
    <row r="64" spans="1:5" ht="16.5" x14ac:dyDescent="0.3">
      <c r="A64" s="44" t="s">
        <v>95</v>
      </c>
      <c r="B64" s="53">
        <v>485</v>
      </c>
      <c r="C64" s="54">
        <v>492</v>
      </c>
      <c r="D64" s="54">
        <v>486</v>
      </c>
      <c r="E64" s="54">
        <v>478</v>
      </c>
    </row>
    <row r="65" spans="1:5" ht="16.5" x14ac:dyDescent="0.3">
      <c r="A65" s="44" t="s">
        <v>96</v>
      </c>
      <c r="B65" s="53">
        <v>292</v>
      </c>
      <c r="C65" s="54">
        <v>288</v>
      </c>
      <c r="D65" s="54">
        <v>288</v>
      </c>
      <c r="E65" s="54">
        <v>300</v>
      </c>
    </row>
    <row r="66" spans="1:5" ht="16.5" x14ac:dyDescent="0.3">
      <c r="A66" s="44" t="s">
        <v>97</v>
      </c>
      <c r="B66" s="53">
        <v>690</v>
      </c>
      <c r="C66" s="54">
        <v>680</v>
      </c>
      <c r="D66" s="54">
        <v>705</v>
      </c>
      <c r="E66" s="54">
        <v>685</v>
      </c>
    </row>
    <row r="67" spans="1:5" ht="16.5" x14ac:dyDescent="0.3">
      <c r="A67" s="44" t="s">
        <v>98</v>
      </c>
      <c r="B67" s="53">
        <v>51</v>
      </c>
      <c r="C67" s="54">
        <v>50</v>
      </c>
      <c r="D67" s="54">
        <v>53</v>
      </c>
      <c r="E67" s="54">
        <v>51</v>
      </c>
    </row>
    <row r="68" spans="1:5" ht="16.5" x14ac:dyDescent="0.3">
      <c r="A68" s="44" t="s">
        <v>99</v>
      </c>
      <c r="B68" s="53">
        <v>196</v>
      </c>
      <c r="C68" s="54">
        <v>177</v>
      </c>
      <c r="D68" s="54">
        <v>179</v>
      </c>
      <c r="E68" s="54">
        <f>90+142</f>
        <v>232</v>
      </c>
    </row>
    <row r="69" spans="1:5" ht="16.5" x14ac:dyDescent="0.3">
      <c r="A69" s="44" t="s">
        <v>100</v>
      </c>
      <c r="B69" s="53">
        <v>536</v>
      </c>
      <c r="C69" s="54">
        <v>534</v>
      </c>
      <c r="D69" s="54">
        <v>529</v>
      </c>
      <c r="E69" s="54">
        <v>544</v>
      </c>
    </row>
    <row r="70" spans="1:5" ht="16.5" x14ac:dyDescent="0.3">
      <c r="A70" s="44" t="s">
        <v>101</v>
      </c>
      <c r="B70" s="53">
        <v>621</v>
      </c>
      <c r="C70" s="54">
        <v>609</v>
      </c>
      <c r="D70" s="54">
        <v>622</v>
      </c>
      <c r="E70" s="54">
        <v>632</v>
      </c>
    </row>
    <row r="71" spans="1:5" ht="16.5" x14ac:dyDescent="0.3">
      <c r="A71" s="44" t="s">
        <v>102</v>
      </c>
      <c r="B71" s="53">
        <v>387</v>
      </c>
      <c r="C71" s="54">
        <v>371</v>
      </c>
      <c r="D71" s="54">
        <v>389</v>
      </c>
      <c r="E71" s="54">
        <v>401</v>
      </c>
    </row>
    <row r="72" spans="1:5" ht="16.5" x14ac:dyDescent="0.3">
      <c r="A72" s="44" t="s">
        <v>103</v>
      </c>
      <c r="B72" s="53">
        <v>620</v>
      </c>
      <c r="C72" s="54">
        <v>604</v>
      </c>
      <c r="D72" s="54">
        <v>625</v>
      </c>
      <c r="E72" s="54">
        <v>632</v>
      </c>
    </row>
    <row r="73" spans="1:5" ht="16.5" x14ac:dyDescent="0.3">
      <c r="A73" s="44" t="s">
        <v>104</v>
      </c>
      <c r="B73" s="53">
        <v>100</v>
      </c>
      <c r="C73" s="54">
        <v>97</v>
      </c>
      <c r="D73" s="54">
        <v>100</v>
      </c>
      <c r="E73" s="54">
        <v>103</v>
      </c>
    </row>
    <row r="74" spans="1:5" ht="16.5" x14ac:dyDescent="0.3">
      <c r="A74" s="44" t="s">
        <v>105</v>
      </c>
      <c r="B74" s="53">
        <v>290</v>
      </c>
      <c r="C74" s="54">
        <f>205+85</f>
        <v>290</v>
      </c>
      <c r="D74" s="54">
        <f>203+85</f>
        <v>288</v>
      </c>
      <c r="E74" s="54">
        <f>205+88</f>
        <v>293</v>
      </c>
    </row>
    <row r="75" spans="1:5" ht="16.5" x14ac:dyDescent="0.3">
      <c r="A75" s="44" t="s">
        <v>106</v>
      </c>
      <c r="B75" s="53">
        <v>271</v>
      </c>
      <c r="C75" s="54">
        <v>259</v>
      </c>
      <c r="D75" s="54">
        <v>274</v>
      </c>
      <c r="E75" s="54">
        <v>280</v>
      </c>
    </row>
    <row r="76" spans="1:5" ht="16.5" x14ac:dyDescent="0.3">
      <c r="A76" s="44" t="s">
        <v>107</v>
      </c>
      <c r="B76" s="53">
        <v>553</v>
      </c>
      <c r="C76" s="54">
        <v>546</v>
      </c>
      <c r="D76" s="54">
        <v>549</v>
      </c>
      <c r="E76" s="54">
        <v>563</v>
      </c>
    </row>
    <row r="77" spans="1:5" ht="16.5" x14ac:dyDescent="0.3">
      <c r="A77" s="44" t="s">
        <v>108</v>
      </c>
      <c r="B77" s="53">
        <v>105</v>
      </c>
      <c r="C77" s="54">
        <v>101</v>
      </c>
      <c r="D77" s="54">
        <v>107</v>
      </c>
      <c r="E77" s="54">
        <v>106</v>
      </c>
    </row>
    <row r="78" spans="1:5" ht="16.5" x14ac:dyDescent="0.3">
      <c r="A78" s="44" t="s">
        <v>109</v>
      </c>
      <c r="B78" s="53">
        <v>594</v>
      </c>
      <c r="C78" s="54">
        <v>598</v>
      </c>
      <c r="D78" s="54">
        <v>598</v>
      </c>
      <c r="E78" s="54">
        <v>586</v>
      </c>
    </row>
    <row r="79" spans="1:5" ht="16.5" x14ac:dyDescent="0.3">
      <c r="A79" s="44" t="s">
        <v>110</v>
      </c>
      <c r="B79" s="53">
        <v>577</v>
      </c>
      <c r="C79" s="54">
        <v>569</v>
      </c>
      <c r="D79" s="54">
        <v>569</v>
      </c>
      <c r="E79" s="54">
        <v>593</v>
      </c>
    </row>
    <row r="80" spans="1:5" ht="16.5" x14ac:dyDescent="0.3">
      <c r="A80" s="44" t="s">
        <v>111</v>
      </c>
      <c r="B80" s="53">
        <v>223</v>
      </c>
      <c r="C80" s="54">
        <v>222</v>
      </c>
      <c r="D80" s="54">
        <v>223</v>
      </c>
      <c r="E80" s="54">
        <v>223</v>
      </c>
    </row>
    <row r="81" spans="1:5" ht="16.5" x14ac:dyDescent="0.3">
      <c r="A81" s="44" t="s">
        <v>112</v>
      </c>
      <c r="B81" s="53">
        <v>262</v>
      </c>
      <c r="C81" s="54">
        <f>148+95</f>
        <v>243</v>
      </c>
      <c r="D81" s="54">
        <v>268</v>
      </c>
      <c r="E81" s="54">
        <v>274</v>
      </c>
    </row>
    <row r="82" spans="1:5" ht="16.5" x14ac:dyDescent="0.3">
      <c r="A82" s="44" t="s">
        <v>113</v>
      </c>
      <c r="B82" s="53">
        <v>420</v>
      </c>
      <c r="C82" s="54">
        <v>403</v>
      </c>
      <c r="D82" s="54">
        <v>420</v>
      </c>
      <c r="E82" s="54">
        <v>436</v>
      </c>
    </row>
    <row r="83" spans="1:5" ht="16.5" x14ac:dyDescent="0.3">
      <c r="A83" s="44" t="s">
        <v>114</v>
      </c>
      <c r="B83" s="53">
        <v>825</v>
      </c>
      <c r="C83" s="54">
        <v>800</v>
      </c>
      <c r="D83" s="54">
        <v>813</v>
      </c>
      <c r="E83" s="54">
        <v>862</v>
      </c>
    </row>
    <row r="84" spans="1:5" ht="16.5" x14ac:dyDescent="0.3">
      <c r="A84" s="44" t="s">
        <v>115</v>
      </c>
      <c r="B84" s="53">
        <v>570</v>
      </c>
      <c r="C84" s="54">
        <v>543</v>
      </c>
      <c r="D84" s="54">
        <v>584</v>
      </c>
      <c r="E84" s="54">
        <v>584</v>
      </c>
    </row>
    <row r="85" spans="1:5" ht="16.5" x14ac:dyDescent="0.3">
      <c r="A85" s="44" t="s">
        <v>116</v>
      </c>
      <c r="B85" s="53">
        <v>68</v>
      </c>
      <c r="C85" s="54">
        <v>70</v>
      </c>
      <c r="D85" s="54">
        <v>70</v>
      </c>
      <c r="E85" s="54">
        <v>64</v>
      </c>
    </row>
    <row r="86" spans="1:5" ht="16.5" x14ac:dyDescent="0.3">
      <c r="A86" s="44" t="s">
        <v>117</v>
      </c>
      <c r="B86" s="53">
        <v>494</v>
      </c>
      <c r="C86" s="54">
        <v>486</v>
      </c>
      <c r="D86" s="54">
        <v>496</v>
      </c>
      <c r="E86" s="54">
        <v>501</v>
      </c>
    </row>
    <row r="87" spans="1:5" ht="16.5" x14ac:dyDescent="0.3">
      <c r="A87" s="44" t="s">
        <v>118</v>
      </c>
      <c r="B87" s="53">
        <v>367</v>
      </c>
      <c r="C87" s="54">
        <v>333</v>
      </c>
      <c r="D87" s="54">
        <v>374</v>
      </c>
      <c r="E87" s="54">
        <v>394</v>
      </c>
    </row>
    <row r="88" spans="1:5" ht="16.5" x14ac:dyDescent="0.3">
      <c r="A88" s="44" t="s">
        <v>119</v>
      </c>
      <c r="B88" s="53">
        <v>511</v>
      </c>
      <c r="C88" s="54">
        <v>517</v>
      </c>
      <c r="D88" s="54">
        <v>511</v>
      </c>
      <c r="E88" s="54">
        <v>506</v>
      </c>
    </row>
    <row r="89" spans="1:5" ht="16.5" x14ac:dyDescent="0.3">
      <c r="A89" s="44" t="s">
        <v>120</v>
      </c>
      <c r="B89" s="53">
        <v>640</v>
      </c>
      <c r="C89" s="54">
        <v>624</v>
      </c>
      <c r="D89" s="54">
        <v>658</v>
      </c>
      <c r="E89" s="54">
        <v>638</v>
      </c>
    </row>
    <row r="90" spans="1:5" ht="16.5" x14ac:dyDescent="0.3">
      <c r="A90" s="44" t="s">
        <v>121</v>
      </c>
      <c r="B90" s="53">
        <v>328</v>
      </c>
      <c r="C90" s="54">
        <v>306</v>
      </c>
      <c r="D90" s="54">
        <v>320</v>
      </c>
      <c r="E90" s="54">
        <v>358</v>
      </c>
    </row>
    <row r="91" spans="1:5" ht="16.5" x14ac:dyDescent="0.3">
      <c r="A91" s="44" t="s">
        <v>122</v>
      </c>
      <c r="B91" s="53">
        <v>502</v>
      </c>
      <c r="C91" s="54">
        <v>494</v>
      </c>
      <c r="D91" s="54">
        <v>504</v>
      </c>
      <c r="E91" s="54">
        <v>507</v>
      </c>
    </row>
    <row r="92" spans="1:5" ht="16.5" x14ac:dyDescent="0.3">
      <c r="A92" s="44" t="s">
        <v>123</v>
      </c>
      <c r="B92" s="53">
        <v>149</v>
      </c>
      <c r="C92" s="54">
        <v>143</v>
      </c>
      <c r="D92" s="54">
        <v>150</v>
      </c>
      <c r="E92" s="54">
        <v>155</v>
      </c>
    </row>
    <row r="93" spans="1:5" ht="16.5" x14ac:dyDescent="0.3">
      <c r="A93" s="44" t="s">
        <v>124</v>
      </c>
      <c r="B93" s="53">
        <v>343</v>
      </c>
      <c r="C93" s="54">
        <v>338</v>
      </c>
      <c r="D93" s="54">
        <v>348</v>
      </c>
      <c r="E93" s="54">
        <v>343</v>
      </c>
    </row>
    <row r="94" spans="1:5" ht="16.5" x14ac:dyDescent="0.3">
      <c r="A94" s="44" t="s">
        <v>125</v>
      </c>
      <c r="B94" s="53">
        <v>194</v>
      </c>
      <c r="C94" s="54">
        <v>191</v>
      </c>
      <c r="D94" s="54">
        <v>192</v>
      </c>
      <c r="E94" s="54">
        <v>200</v>
      </c>
    </row>
    <row r="95" spans="1:5" ht="16.5" x14ac:dyDescent="0.3">
      <c r="A95" s="44" t="s">
        <v>126</v>
      </c>
      <c r="B95" s="53">
        <v>496</v>
      </c>
      <c r="C95" s="54">
        <v>492</v>
      </c>
      <c r="D95" s="54">
        <v>492</v>
      </c>
      <c r="E95" s="54">
        <v>504</v>
      </c>
    </row>
    <row r="96" spans="1:5" ht="16.5" x14ac:dyDescent="0.3">
      <c r="A96" s="44" t="s">
        <v>127</v>
      </c>
      <c r="B96" s="53">
        <v>278</v>
      </c>
      <c r="C96" s="54">
        <v>279</v>
      </c>
      <c r="D96" s="54">
        <v>270</v>
      </c>
      <c r="E96" s="54">
        <v>286</v>
      </c>
    </row>
    <row r="97" spans="1:5" ht="16.5" x14ac:dyDescent="0.3">
      <c r="A97" s="44" t="s">
        <v>128</v>
      </c>
      <c r="B97" s="53">
        <v>565</v>
      </c>
      <c r="C97" s="54">
        <v>554</v>
      </c>
      <c r="D97" s="54">
        <v>569</v>
      </c>
      <c r="E97" s="54">
        <v>572</v>
      </c>
    </row>
    <row r="98" spans="1:5" ht="16.5" x14ac:dyDescent="0.3">
      <c r="A98" s="44" t="s">
        <v>129</v>
      </c>
      <c r="B98" s="53">
        <v>318</v>
      </c>
      <c r="C98" s="54">
        <v>318</v>
      </c>
      <c r="D98" s="54">
        <v>316</v>
      </c>
      <c r="E98" s="54">
        <v>321</v>
      </c>
    </row>
    <row r="99" spans="1:5" ht="16.5" x14ac:dyDescent="0.3">
      <c r="A99" s="44" t="s">
        <v>130</v>
      </c>
      <c r="B99" s="53">
        <v>297</v>
      </c>
      <c r="C99" s="54">
        <v>276</v>
      </c>
      <c r="D99" s="54">
        <v>308</v>
      </c>
      <c r="E99" s="54">
        <v>308</v>
      </c>
    </row>
    <row r="100" spans="1:5" ht="16.5" x14ac:dyDescent="0.3">
      <c r="A100" s="44" t="s">
        <v>131</v>
      </c>
      <c r="B100" s="53">
        <v>363</v>
      </c>
      <c r="C100" s="54">
        <v>354</v>
      </c>
      <c r="D100" s="54">
        <v>370</v>
      </c>
      <c r="E100" s="54">
        <v>366</v>
      </c>
    </row>
    <row r="101" spans="1:5" ht="16.5" x14ac:dyDescent="0.3">
      <c r="A101" s="44" t="s">
        <v>132</v>
      </c>
      <c r="B101" s="53">
        <v>231</v>
      </c>
      <c r="C101" s="54">
        <v>233</v>
      </c>
      <c r="D101" s="54">
        <v>229</v>
      </c>
      <c r="E101" s="54">
        <v>232</v>
      </c>
    </row>
    <row r="102" spans="1:5" ht="16.5" x14ac:dyDescent="0.3">
      <c r="A102" s="44" t="s">
        <v>133</v>
      </c>
      <c r="B102" s="53">
        <v>433</v>
      </c>
      <c r="C102" s="54">
        <v>406</v>
      </c>
      <c r="D102" s="54">
        <v>431</v>
      </c>
      <c r="E102" s="54">
        <v>461</v>
      </c>
    </row>
    <row r="103" spans="1:5" ht="16.5" x14ac:dyDescent="0.3">
      <c r="A103" s="44" t="s">
        <v>134</v>
      </c>
      <c r="B103" s="53">
        <v>1162</v>
      </c>
      <c r="C103" s="54">
        <v>1103</v>
      </c>
      <c r="D103" s="54">
        <v>1163</v>
      </c>
      <c r="E103" s="54">
        <v>1221</v>
      </c>
    </row>
    <row r="104" spans="1:5" ht="16.5" x14ac:dyDescent="0.3">
      <c r="A104" s="44" t="s">
        <v>135</v>
      </c>
      <c r="B104" s="53">
        <v>839</v>
      </c>
      <c r="C104" s="54">
        <v>794</v>
      </c>
      <c r="D104" s="54">
        <v>837</v>
      </c>
      <c r="E104" s="54">
        <v>885</v>
      </c>
    </row>
    <row r="105" spans="1:5" ht="16.5" x14ac:dyDescent="0.3">
      <c r="A105" s="44" t="s">
        <v>136</v>
      </c>
      <c r="B105" s="53">
        <v>511</v>
      </c>
      <c r="C105" s="54">
        <v>516</v>
      </c>
      <c r="D105" s="54">
        <v>516</v>
      </c>
      <c r="E105" s="54">
        <v>500</v>
      </c>
    </row>
    <row r="106" spans="1:5" ht="16.5" x14ac:dyDescent="0.3">
      <c r="A106" s="44" t="s">
        <v>137</v>
      </c>
      <c r="B106" s="53">
        <v>282</v>
      </c>
      <c r="C106" s="54">
        <v>270</v>
      </c>
      <c r="D106" s="54">
        <v>284</v>
      </c>
      <c r="E106" s="54">
        <v>292</v>
      </c>
    </row>
    <row r="107" spans="1:5" ht="16.5" x14ac:dyDescent="0.3">
      <c r="A107" s="44" t="s">
        <v>138</v>
      </c>
      <c r="B107" s="53">
        <v>344</v>
      </c>
      <c r="C107" s="54">
        <v>348</v>
      </c>
      <c r="D107" s="54">
        <v>352</v>
      </c>
      <c r="E107" s="54">
        <v>332</v>
      </c>
    </row>
    <row r="108" spans="1:5" ht="16.5" x14ac:dyDescent="0.3">
      <c r="A108" s="44" t="s">
        <v>139</v>
      </c>
      <c r="B108" s="53">
        <v>694</v>
      </c>
      <c r="C108" s="54">
        <v>682</v>
      </c>
      <c r="D108" s="54">
        <v>705</v>
      </c>
      <c r="E108" s="54">
        <v>694</v>
      </c>
    </row>
    <row r="109" spans="1:5" ht="16.5" x14ac:dyDescent="0.3">
      <c r="A109" s="44" t="s">
        <v>140</v>
      </c>
      <c r="B109" s="53">
        <v>741</v>
      </c>
      <c r="C109" s="54">
        <v>717</v>
      </c>
      <c r="D109" s="54">
        <f>440+305</f>
        <v>745</v>
      </c>
      <c r="E109" s="54">
        <f>436+326</f>
        <v>762</v>
      </c>
    </row>
    <row r="110" spans="1:5" ht="16.5" x14ac:dyDescent="0.3">
      <c r="A110" s="44" t="s">
        <v>141</v>
      </c>
      <c r="B110" s="53">
        <v>598</v>
      </c>
      <c r="C110" s="54">
        <v>597</v>
      </c>
      <c r="D110" s="54">
        <v>597</v>
      </c>
      <c r="E110" s="54">
        <v>599</v>
      </c>
    </row>
    <row r="111" spans="1:5" ht="16.5" x14ac:dyDescent="0.3">
      <c r="A111" s="44" t="s">
        <v>142</v>
      </c>
      <c r="B111" s="53">
        <v>841</v>
      </c>
      <c r="C111" s="54">
        <v>845</v>
      </c>
      <c r="D111" s="54">
        <v>837</v>
      </c>
      <c r="E111" s="54">
        <v>841</v>
      </c>
    </row>
    <row r="112" spans="1:5" ht="16.5" x14ac:dyDescent="0.3">
      <c r="A112" s="44" t="s">
        <v>143</v>
      </c>
      <c r="B112" s="53">
        <v>780</v>
      </c>
      <c r="C112" s="54">
        <v>782</v>
      </c>
      <c r="D112" s="54">
        <v>778</v>
      </c>
      <c r="E112" s="54">
        <v>780</v>
      </c>
    </row>
    <row r="113" spans="1:5" ht="16.5" x14ac:dyDescent="0.3">
      <c r="A113" s="44" t="s">
        <v>144</v>
      </c>
      <c r="B113" s="53">
        <v>513</v>
      </c>
      <c r="C113" s="54">
        <v>526</v>
      </c>
      <c r="D113" s="54">
        <v>497</v>
      </c>
      <c r="E113" s="54">
        <v>517</v>
      </c>
    </row>
    <row r="114" spans="1:5" ht="16.5" x14ac:dyDescent="0.3">
      <c r="A114" s="44" t="s">
        <v>145</v>
      </c>
      <c r="B114" s="53">
        <v>236</v>
      </c>
      <c r="C114" s="54">
        <v>233</v>
      </c>
      <c r="D114" s="54">
        <v>239</v>
      </c>
      <c r="E114" s="54">
        <v>237</v>
      </c>
    </row>
    <row r="115" spans="1:5" ht="16.5" x14ac:dyDescent="0.3">
      <c r="A115" s="44" t="s">
        <v>146</v>
      </c>
      <c r="B115" s="53">
        <v>244</v>
      </c>
      <c r="C115" s="54">
        <v>234</v>
      </c>
      <c r="D115" s="54">
        <v>244</v>
      </c>
      <c r="E115" s="54">
        <v>254</v>
      </c>
    </row>
    <row r="116" spans="1:5" ht="16.5" x14ac:dyDescent="0.3">
      <c r="A116" s="44" t="s">
        <v>147</v>
      </c>
      <c r="B116" s="53">
        <v>980</v>
      </c>
      <c r="C116" s="54">
        <v>988</v>
      </c>
      <c r="D116" s="54">
        <v>977</v>
      </c>
      <c r="E116" s="54">
        <v>975</v>
      </c>
    </row>
    <row r="117" spans="1:5" ht="16.5" x14ac:dyDescent="0.3">
      <c r="A117" s="44" t="s">
        <v>148</v>
      </c>
      <c r="B117" s="53">
        <v>450</v>
      </c>
      <c r="C117" s="54">
        <v>446</v>
      </c>
      <c r="D117" s="54">
        <v>459</v>
      </c>
      <c r="E117" s="54">
        <v>446</v>
      </c>
    </row>
    <row r="118" spans="1:5" ht="16.5" x14ac:dyDescent="0.3">
      <c r="A118" s="44" t="s">
        <v>149</v>
      </c>
      <c r="B118" s="53">
        <v>941</v>
      </c>
      <c r="C118" s="54">
        <v>963</v>
      </c>
      <c r="D118" s="54">
        <v>926</v>
      </c>
      <c r="E118" s="54">
        <v>935</v>
      </c>
    </row>
    <row r="119" spans="1:5" ht="16.5" x14ac:dyDescent="0.3">
      <c r="A119" s="44" t="s">
        <v>150</v>
      </c>
      <c r="B119" s="53">
        <v>163</v>
      </c>
      <c r="C119" s="54">
        <v>158</v>
      </c>
      <c r="D119" s="54">
        <v>165</v>
      </c>
      <c r="E119" s="54">
        <v>166</v>
      </c>
    </row>
    <row r="120" spans="1:5" ht="16.5" x14ac:dyDescent="0.3">
      <c r="A120" s="44" t="s">
        <v>151</v>
      </c>
      <c r="B120" s="53">
        <v>1603</v>
      </c>
      <c r="C120" s="54">
        <v>1599</v>
      </c>
      <c r="D120" s="54">
        <v>1621</v>
      </c>
      <c r="E120" s="54">
        <v>1588</v>
      </c>
    </row>
    <row r="121" spans="1:5" ht="16.5" x14ac:dyDescent="0.3">
      <c r="A121" s="44" t="s">
        <v>152</v>
      </c>
      <c r="B121" s="53">
        <v>634</v>
      </c>
      <c r="C121" s="54">
        <v>650</v>
      </c>
      <c r="D121" s="54">
        <v>632</v>
      </c>
      <c r="E121" s="54">
        <v>619</v>
      </c>
    </row>
    <row r="122" spans="1:5" ht="16.5" x14ac:dyDescent="0.3">
      <c r="A122" s="44" t="s">
        <v>153</v>
      </c>
      <c r="B122" s="53">
        <v>165</v>
      </c>
      <c r="C122" s="54">
        <v>177</v>
      </c>
      <c r="D122" s="54">
        <v>172</v>
      </c>
      <c r="E122" s="54">
        <v>145</v>
      </c>
    </row>
    <row r="123" spans="1:5" ht="16.5" x14ac:dyDescent="0.3">
      <c r="A123" s="44" t="s">
        <v>154</v>
      </c>
      <c r="B123" s="53">
        <v>251</v>
      </c>
      <c r="C123" s="54">
        <v>241</v>
      </c>
      <c r="D123" s="54">
        <v>251</v>
      </c>
      <c r="E123" s="54">
        <v>260</v>
      </c>
    </row>
    <row r="124" spans="1:5" ht="16.5" x14ac:dyDescent="0.3">
      <c r="A124" s="44" t="s">
        <v>155</v>
      </c>
      <c r="B124" s="53">
        <v>668</v>
      </c>
      <c r="C124" s="54">
        <v>676</v>
      </c>
      <c r="D124" s="54">
        <v>674</v>
      </c>
      <c r="E124" s="54">
        <v>653</v>
      </c>
    </row>
    <row r="125" spans="1:5" ht="16.5" x14ac:dyDescent="0.3">
      <c r="A125" s="44" t="s">
        <v>156</v>
      </c>
      <c r="B125" s="53">
        <v>228</v>
      </c>
      <c r="C125" s="54">
        <v>231</v>
      </c>
      <c r="D125" s="54">
        <v>230</v>
      </c>
      <c r="E125" s="54">
        <v>222</v>
      </c>
    </row>
    <row r="126" spans="1:5" ht="16.5" x14ac:dyDescent="0.3">
      <c r="A126" s="44" t="s">
        <v>157</v>
      </c>
      <c r="B126" s="53">
        <v>520</v>
      </c>
      <c r="C126" s="54">
        <v>521</v>
      </c>
      <c r="D126" s="54">
        <v>524</v>
      </c>
      <c r="E126" s="54">
        <v>516</v>
      </c>
    </row>
    <row r="127" spans="1:5" ht="16.5" x14ac:dyDescent="0.3">
      <c r="A127" s="44" t="s">
        <v>158</v>
      </c>
      <c r="B127" s="53">
        <v>170</v>
      </c>
      <c r="C127" s="54">
        <v>157</v>
      </c>
      <c r="D127" s="54">
        <v>174</v>
      </c>
      <c r="E127" s="54">
        <v>179</v>
      </c>
    </row>
    <row r="128" spans="1:5" ht="16.5" x14ac:dyDescent="0.3">
      <c r="A128" s="44" t="s">
        <v>159</v>
      </c>
      <c r="B128" s="53">
        <v>87</v>
      </c>
      <c r="C128" s="54">
        <v>80</v>
      </c>
      <c r="D128" s="54">
        <v>89</v>
      </c>
      <c r="E128" s="54">
        <v>91</v>
      </c>
    </row>
    <row r="129" spans="1:5" ht="16.5" x14ac:dyDescent="0.3">
      <c r="A129" s="44" t="s">
        <v>160</v>
      </c>
      <c r="B129" s="53">
        <v>751</v>
      </c>
      <c r="C129" s="54">
        <v>728</v>
      </c>
      <c r="D129" s="54">
        <v>730</v>
      </c>
      <c r="E129" s="54">
        <v>795</v>
      </c>
    </row>
    <row r="130" spans="1:5" ht="16.5" x14ac:dyDescent="0.3">
      <c r="A130" s="44" t="s">
        <v>161</v>
      </c>
      <c r="B130" s="53">
        <v>565</v>
      </c>
      <c r="C130" s="54">
        <v>539</v>
      </c>
      <c r="D130" s="54">
        <v>566</v>
      </c>
      <c r="E130" s="54">
        <v>589</v>
      </c>
    </row>
    <row r="131" spans="1:5" ht="16.5" x14ac:dyDescent="0.3">
      <c r="A131" s="44" t="s">
        <v>162</v>
      </c>
      <c r="B131" s="53">
        <v>498</v>
      </c>
      <c r="C131" s="54">
        <v>461</v>
      </c>
      <c r="D131" s="54">
        <v>502</v>
      </c>
      <c r="E131" s="54">
        <v>531</v>
      </c>
    </row>
    <row r="132" spans="1:5" ht="16.5" x14ac:dyDescent="0.3">
      <c r="A132" s="44" t="s">
        <v>163</v>
      </c>
      <c r="B132" s="53">
        <v>191</v>
      </c>
      <c r="C132" s="54">
        <v>177</v>
      </c>
      <c r="D132" s="54">
        <v>195</v>
      </c>
      <c r="E132" s="54">
        <v>200</v>
      </c>
    </row>
    <row r="133" spans="1:5" ht="16.5" x14ac:dyDescent="0.3">
      <c r="A133" s="44" t="s">
        <v>164</v>
      </c>
      <c r="B133" s="53">
        <v>570</v>
      </c>
      <c r="C133" s="54">
        <v>557</v>
      </c>
      <c r="D133" s="54">
        <v>573</v>
      </c>
      <c r="E133" s="54">
        <v>580</v>
      </c>
    </row>
    <row r="134" spans="1:5" ht="16.5" x14ac:dyDescent="0.3">
      <c r="A134" s="44" t="s">
        <v>165</v>
      </c>
      <c r="B134" s="53">
        <v>122</v>
      </c>
      <c r="C134" s="54">
        <v>125</v>
      </c>
      <c r="D134" s="54">
        <v>131</v>
      </c>
      <c r="E134" s="54">
        <v>109</v>
      </c>
    </row>
    <row r="135" spans="1:5" ht="16.5" x14ac:dyDescent="0.3">
      <c r="A135" s="44" t="s">
        <v>166</v>
      </c>
      <c r="B135" s="53">
        <v>159</v>
      </c>
      <c r="C135" s="54">
        <v>141</v>
      </c>
      <c r="D135" s="54">
        <v>153</v>
      </c>
      <c r="E135" s="54">
        <v>182</v>
      </c>
    </row>
    <row r="136" spans="1:5" ht="15" customHeight="1" x14ac:dyDescent="0.3">
      <c r="A136" s="44" t="s">
        <v>167</v>
      </c>
      <c r="B136" s="53">
        <v>17</v>
      </c>
      <c r="C136" s="54">
        <v>52</v>
      </c>
      <c r="D136" s="54">
        <v>0</v>
      </c>
      <c r="E136" s="54">
        <v>0</v>
      </c>
    </row>
    <row r="137" spans="1:5" ht="16.5" x14ac:dyDescent="0.3">
      <c r="A137" s="44" t="s">
        <v>168</v>
      </c>
      <c r="B137" s="53">
        <v>600</v>
      </c>
      <c r="C137" s="54">
        <v>589</v>
      </c>
      <c r="D137" s="54">
        <v>601</v>
      </c>
      <c r="E137" s="54">
        <v>609</v>
      </c>
    </row>
    <row r="138" spans="1:5" ht="16.5" x14ac:dyDescent="0.3">
      <c r="A138" s="44" t="s">
        <v>169</v>
      </c>
      <c r="B138" s="53">
        <v>537</v>
      </c>
      <c r="C138" s="54">
        <v>526</v>
      </c>
      <c r="D138" s="54">
        <v>533</v>
      </c>
      <c r="E138" s="54">
        <v>552</v>
      </c>
    </row>
    <row r="139" spans="1:5" ht="16.5" x14ac:dyDescent="0.3">
      <c r="A139" s="44" t="s">
        <v>170</v>
      </c>
      <c r="B139" s="53">
        <v>124</v>
      </c>
      <c r="C139" s="54">
        <v>119</v>
      </c>
      <c r="D139" s="54">
        <v>124</v>
      </c>
      <c r="E139" s="54">
        <v>130</v>
      </c>
    </row>
    <row r="140" spans="1:5" ht="16.5" x14ac:dyDescent="0.3">
      <c r="A140" s="44" t="s">
        <v>171</v>
      </c>
      <c r="B140" s="53">
        <v>137</v>
      </c>
      <c r="C140" s="54">
        <v>137</v>
      </c>
      <c r="D140" s="54">
        <v>140</v>
      </c>
      <c r="E140" s="54">
        <v>134</v>
      </c>
    </row>
    <row r="141" spans="1:5" ht="16.5" x14ac:dyDescent="0.3">
      <c r="A141" s="44" t="s">
        <v>172</v>
      </c>
      <c r="B141" s="53">
        <v>559</v>
      </c>
      <c r="C141" s="54">
        <v>531</v>
      </c>
      <c r="D141" s="54">
        <v>559</v>
      </c>
      <c r="E141" s="54">
        <v>587</v>
      </c>
    </row>
    <row r="142" spans="1:5" ht="16.5" x14ac:dyDescent="0.3">
      <c r="A142" s="44" t="s">
        <v>173</v>
      </c>
      <c r="B142" s="53">
        <v>176</v>
      </c>
      <c r="C142" s="54">
        <v>177</v>
      </c>
      <c r="D142" s="54">
        <v>176</v>
      </c>
      <c r="E142" s="54">
        <v>174</v>
      </c>
    </row>
    <row r="143" spans="1:5" ht="16.5" x14ac:dyDescent="0.3">
      <c r="A143" s="44" t="s">
        <v>174</v>
      </c>
      <c r="B143" s="53">
        <v>164</v>
      </c>
      <c r="C143" s="54">
        <v>166</v>
      </c>
      <c r="D143" s="54">
        <v>163</v>
      </c>
      <c r="E143" s="54">
        <v>163</v>
      </c>
    </row>
    <row r="144" spans="1:5" ht="16.5" x14ac:dyDescent="0.3">
      <c r="A144" s="44" t="s">
        <v>175</v>
      </c>
      <c r="B144" s="53">
        <v>1102</v>
      </c>
      <c r="C144" s="54">
        <v>1095</v>
      </c>
      <c r="D144" s="54">
        <v>1109</v>
      </c>
      <c r="E144" s="54">
        <v>1102</v>
      </c>
    </row>
    <row r="145" spans="1:5" ht="16.5" x14ac:dyDescent="0.3">
      <c r="A145" s="44" t="s">
        <v>176</v>
      </c>
      <c r="B145" s="53">
        <v>486</v>
      </c>
      <c r="C145" s="54">
        <v>478</v>
      </c>
      <c r="D145" s="54">
        <v>480</v>
      </c>
      <c r="E145" s="54">
        <v>501</v>
      </c>
    </row>
    <row r="146" spans="1:5" ht="16.5" x14ac:dyDescent="0.3">
      <c r="A146" s="44" t="s">
        <v>177</v>
      </c>
      <c r="B146" s="53">
        <v>239</v>
      </c>
      <c r="C146" s="54">
        <v>244</v>
      </c>
      <c r="D146" s="54">
        <v>239</v>
      </c>
      <c r="E146" s="54">
        <v>235</v>
      </c>
    </row>
    <row r="147" spans="1:5" ht="16.5" x14ac:dyDescent="0.3">
      <c r="A147" s="44" t="s">
        <v>178</v>
      </c>
      <c r="B147" s="53">
        <v>683</v>
      </c>
      <c r="C147" s="54">
        <v>656</v>
      </c>
      <c r="D147" s="54">
        <v>674</v>
      </c>
      <c r="E147" s="54">
        <v>720</v>
      </c>
    </row>
    <row r="148" spans="1:5" ht="16.5" x14ac:dyDescent="0.3">
      <c r="A148" s="44" t="s">
        <v>179</v>
      </c>
      <c r="B148" s="53">
        <v>315</v>
      </c>
      <c r="C148" s="54">
        <v>309</v>
      </c>
      <c r="D148" s="54">
        <v>318</v>
      </c>
      <c r="E148" s="54">
        <v>317</v>
      </c>
    </row>
    <row r="149" spans="1:5" ht="16.5" x14ac:dyDescent="0.3">
      <c r="A149" s="44" t="s">
        <v>180</v>
      </c>
      <c r="B149" s="53">
        <v>166</v>
      </c>
      <c r="C149" s="54">
        <v>166</v>
      </c>
      <c r="D149" s="54">
        <v>157</v>
      </c>
      <c r="E149" s="54">
        <v>175</v>
      </c>
    </row>
    <row r="150" spans="1:5" ht="16.5" x14ac:dyDescent="0.3">
      <c r="A150" s="44" t="s">
        <v>181</v>
      </c>
      <c r="B150" s="53">
        <v>386</v>
      </c>
      <c r="C150" s="54">
        <v>364</v>
      </c>
      <c r="D150" s="54">
        <v>389</v>
      </c>
      <c r="E150" s="54">
        <v>406</v>
      </c>
    </row>
    <row r="151" spans="1:5" ht="16.5" x14ac:dyDescent="0.3">
      <c r="A151" s="44" t="s">
        <v>182</v>
      </c>
      <c r="B151" s="53">
        <v>107</v>
      </c>
      <c r="C151" s="54">
        <v>108</v>
      </c>
      <c r="D151" s="54">
        <v>106</v>
      </c>
      <c r="E151" s="54">
        <v>108</v>
      </c>
    </row>
    <row r="152" spans="1:5" ht="16.5" x14ac:dyDescent="0.3">
      <c r="A152" s="44" t="s">
        <v>183</v>
      </c>
      <c r="B152" s="53">
        <v>810</v>
      </c>
      <c r="C152" s="54">
        <v>797</v>
      </c>
      <c r="D152" s="54">
        <v>802</v>
      </c>
      <c r="E152" s="54">
        <v>831</v>
      </c>
    </row>
    <row r="153" spans="1:5" ht="16.5" x14ac:dyDescent="0.3">
      <c r="A153" s="44" t="s">
        <v>184</v>
      </c>
      <c r="B153" s="53">
        <v>125</v>
      </c>
      <c r="C153" s="54">
        <v>119</v>
      </c>
      <c r="D153" s="54">
        <v>127</v>
      </c>
      <c r="E153" s="54">
        <v>128</v>
      </c>
    </row>
    <row r="154" spans="1:5" ht="16.5" x14ac:dyDescent="0.3">
      <c r="A154" s="44" t="s">
        <v>185</v>
      </c>
      <c r="B154" s="53">
        <v>71</v>
      </c>
      <c r="C154" s="54">
        <v>66</v>
      </c>
      <c r="D154" s="54">
        <v>75</v>
      </c>
      <c r="E154" s="54">
        <v>73</v>
      </c>
    </row>
    <row r="155" spans="1:5" ht="16.5" x14ac:dyDescent="0.3">
      <c r="A155" s="44" t="s">
        <v>186</v>
      </c>
      <c r="B155" s="53">
        <v>252</v>
      </c>
      <c r="C155" s="54">
        <v>258</v>
      </c>
      <c r="D155" s="54">
        <v>252</v>
      </c>
      <c r="E155" s="54">
        <v>247</v>
      </c>
    </row>
    <row r="156" spans="1:5" ht="16.5" x14ac:dyDescent="0.3">
      <c r="A156" s="44" t="s">
        <v>187</v>
      </c>
      <c r="B156" s="53">
        <v>187</v>
      </c>
      <c r="C156" s="54">
        <v>178</v>
      </c>
      <c r="D156" s="54">
        <v>185</v>
      </c>
      <c r="E156" s="54">
        <v>197</v>
      </c>
    </row>
    <row r="157" spans="1:5" ht="16.5" x14ac:dyDescent="0.3">
      <c r="A157" s="44" t="s">
        <v>188</v>
      </c>
      <c r="B157" s="53">
        <v>73</v>
      </c>
      <c r="C157" s="54">
        <v>72</v>
      </c>
      <c r="D157" s="54">
        <v>73</v>
      </c>
      <c r="E157" s="54">
        <v>73</v>
      </c>
    </row>
    <row r="158" spans="1:5" ht="16.5" x14ac:dyDescent="0.3">
      <c r="A158" s="44" t="s">
        <v>189</v>
      </c>
      <c r="B158" s="53">
        <v>783</v>
      </c>
      <c r="C158" s="54">
        <v>764</v>
      </c>
      <c r="D158" s="54">
        <v>787</v>
      </c>
      <c r="E158" s="54">
        <v>798</v>
      </c>
    </row>
    <row r="159" spans="1:5" ht="16.5" x14ac:dyDescent="0.3">
      <c r="A159" s="44" t="s">
        <v>190</v>
      </c>
      <c r="B159" s="53">
        <v>89</v>
      </c>
      <c r="C159" s="54">
        <v>79</v>
      </c>
      <c r="D159" s="54">
        <v>89</v>
      </c>
      <c r="E159" s="54">
        <v>100</v>
      </c>
    </row>
    <row r="160" spans="1:5" ht="16.5" x14ac:dyDescent="0.3">
      <c r="A160" s="44" t="s">
        <v>191</v>
      </c>
      <c r="B160" s="53">
        <v>137</v>
      </c>
      <c r="C160" s="54">
        <v>144</v>
      </c>
      <c r="D160" s="54">
        <v>138</v>
      </c>
      <c r="E160" s="54">
        <v>129</v>
      </c>
    </row>
    <row r="161" spans="1:5" ht="16.5" x14ac:dyDescent="0.3">
      <c r="A161" s="44" t="s">
        <v>192</v>
      </c>
      <c r="B161" s="53">
        <v>1139</v>
      </c>
      <c r="C161" s="54">
        <v>1152</v>
      </c>
      <c r="D161" s="54">
        <v>1141</v>
      </c>
      <c r="E161" s="54">
        <v>1123</v>
      </c>
    </row>
    <row r="162" spans="1:5" ht="16.5" x14ac:dyDescent="0.3">
      <c r="A162" s="44" t="s">
        <v>193</v>
      </c>
      <c r="B162" s="53">
        <v>465</v>
      </c>
      <c r="C162" s="54">
        <v>451</v>
      </c>
      <c r="D162" s="54">
        <v>459</v>
      </c>
      <c r="E162" s="54">
        <v>485</v>
      </c>
    </row>
    <row r="163" spans="1:5" ht="16.5" x14ac:dyDescent="0.3">
      <c r="A163" s="44" t="s">
        <v>194</v>
      </c>
      <c r="B163" s="53">
        <v>266</v>
      </c>
      <c r="C163" s="54">
        <v>269</v>
      </c>
      <c r="D163" s="54">
        <v>266</v>
      </c>
      <c r="E163" s="54">
        <v>263</v>
      </c>
    </row>
    <row r="164" spans="1:5" ht="16.5" x14ac:dyDescent="0.3">
      <c r="A164" s="44" t="s">
        <v>195</v>
      </c>
      <c r="B164" s="53">
        <v>181</v>
      </c>
      <c r="C164" s="54">
        <v>173</v>
      </c>
      <c r="D164" s="54">
        <v>183</v>
      </c>
      <c r="E164" s="54">
        <v>187</v>
      </c>
    </row>
    <row r="165" spans="1:5" ht="16.5" x14ac:dyDescent="0.3">
      <c r="A165" s="44" t="s">
        <v>196</v>
      </c>
      <c r="B165" s="53">
        <v>180</v>
      </c>
      <c r="C165" s="54">
        <v>182</v>
      </c>
      <c r="D165" s="54">
        <v>178</v>
      </c>
      <c r="E165" s="54">
        <v>179</v>
      </c>
    </row>
    <row r="166" spans="1:5" ht="16.5" x14ac:dyDescent="0.3">
      <c r="A166" s="44" t="s">
        <v>197</v>
      </c>
      <c r="B166" s="53">
        <v>227</v>
      </c>
      <c r="C166" s="54">
        <v>229</v>
      </c>
      <c r="D166" s="54">
        <v>228</v>
      </c>
      <c r="E166" s="54">
        <v>224</v>
      </c>
    </row>
    <row r="167" spans="1:5" ht="16.5" x14ac:dyDescent="0.3">
      <c r="A167" s="44" t="s">
        <v>198</v>
      </c>
      <c r="B167" s="53">
        <v>240</v>
      </c>
      <c r="C167" s="54">
        <v>234</v>
      </c>
      <c r="D167" s="54">
        <v>243</v>
      </c>
      <c r="E167" s="54">
        <v>243</v>
      </c>
    </row>
    <row r="168" spans="1:5" ht="16.5" x14ac:dyDescent="0.3">
      <c r="A168" s="44" t="s">
        <v>199</v>
      </c>
      <c r="B168" s="53">
        <v>136</v>
      </c>
      <c r="C168" s="54">
        <v>129</v>
      </c>
      <c r="D168" s="54">
        <v>142</v>
      </c>
      <c r="E168" s="54">
        <v>138</v>
      </c>
    </row>
    <row r="169" spans="1:5" ht="16.5" x14ac:dyDescent="0.3">
      <c r="A169" s="44" t="s">
        <v>200</v>
      </c>
      <c r="B169" s="53">
        <v>174</v>
      </c>
      <c r="C169" s="54">
        <v>137</v>
      </c>
      <c r="D169" s="54">
        <v>186</v>
      </c>
      <c r="E169" s="54">
        <v>198</v>
      </c>
    </row>
    <row r="170" spans="1:5" ht="16.5" x14ac:dyDescent="0.3">
      <c r="A170" s="44" t="s">
        <v>201</v>
      </c>
      <c r="B170" s="53">
        <v>610</v>
      </c>
      <c r="C170" s="54">
        <v>598</v>
      </c>
      <c r="D170" s="54">
        <v>620</v>
      </c>
      <c r="E170" s="54">
        <v>612</v>
      </c>
    </row>
    <row r="171" spans="1:5" ht="16.5" x14ac:dyDescent="0.3">
      <c r="A171" s="44" t="s">
        <v>202</v>
      </c>
      <c r="B171" s="53">
        <v>792</v>
      </c>
      <c r="C171" s="54">
        <v>804</v>
      </c>
      <c r="D171" s="54">
        <v>788</v>
      </c>
      <c r="E171" s="54">
        <v>785</v>
      </c>
    </row>
    <row r="172" spans="1:5" ht="16.5" x14ac:dyDescent="0.3">
      <c r="A172" s="44" t="s">
        <v>203</v>
      </c>
      <c r="B172" s="53">
        <v>418</v>
      </c>
      <c r="C172" s="54">
        <v>409</v>
      </c>
      <c r="D172" s="54">
        <v>414</v>
      </c>
      <c r="E172" s="54">
        <v>432</v>
      </c>
    </row>
    <row r="173" spans="1:5" ht="16.5" x14ac:dyDescent="0.3">
      <c r="A173" s="44" t="s">
        <v>204</v>
      </c>
      <c r="B173" s="53">
        <v>706</v>
      </c>
      <c r="C173" s="54">
        <v>691</v>
      </c>
      <c r="D173" s="54">
        <v>712</v>
      </c>
      <c r="E173" s="54">
        <v>715</v>
      </c>
    </row>
    <row r="174" spans="1:5" ht="16.5" x14ac:dyDescent="0.3">
      <c r="A174" s="44" t="s">
        <v>205</v>
      </c>
      <c r="B174" s="53">
        <v>297</v>
      </c>
      <c r="C174" s="54">
        <v>300</v>
      </c>
      <c r="D174" s="54">
        <v>297</v>
      </c>
      <c r="E174" s="54">
        <v>295</v>
      </c>
    </row>
    <row r="175" spans="1:5" ht="16.5" x14ac:dyDescent="0.3">
      <c r="A175" s="44" t="s">
        <v>206</v>
      </c>
      <c r="B175" s="53">
        <v>225</v>
      </c>
      <c r="C175" s="54">
        <v>224</v>
      </c>
      <c r="D175" s="54">
        <v>219</v>
      </c>
      <c r="E175" s="54">
        <v>233</v>
      </c>
    </row>
    <row r="176" spans="1:5" ht="16.5" x14ac:dyDescent="0.3">
      <c r="A176" s="44" t="s">
        <v>207</v>
      </c>
      <c r="B176" s="53">
        <v>173</v>
      </c>
      <c r="C176" s="54">
        <v>173</v>
      </c>
      <c r="D176" s="54">
        <v>180</v>
      </c>
      <c r="E176" s="54">
        <v>166</v>
      </c>
    </row>
    <row r="177" spans="1:5" ht="16.5" x14ac:dyDescent="0.3">
      <c r="A177" s="44" t="s">
        <v>208</v>
      </c>
      <c r="B177" s="53">
        <v>101</v>
      </c>
      <c r="C177" s="54">
        <v>98</v>
      </c>
      <c r="D177" s="54">
        <v>102</v>
      </c>
      <c r="E177" s="54">
        <v>102</v>
      </c>
    </row>
    <row r="178" spans="1:5" ht="16.5" x14ac:dyDescent="0.3">
      <c r="A178" s="44" t="s">
        <v>209</v>
      </c>
      <c r="B178" s="53">
        <v>166</v>
      </c>
      <c r="C178" s="54">
        <v>155</v>
      </c>
      <c r="D178" s="54">
        <v>169</v>
      </c>
      <c r="E178" s="54">
        <v>173</v>
      </c>
    </row>
    <row r="179" spans="1:5" ht="16.5" x14ac:dyDescent="0.3">
      <c r="A179" s="44" t="s">
        <v>210</v>
      </c>
      <c r="B179" s="53">
        <v>364</v>
      </c>
      <c r="C179" s="54">
        <v>348</v>
      </c>
      <c r="D179" s="54">
        <v>363</v>
      </c>
      <c r="E179" s="54">
        <v>382</v>
      </c>
    </row>
    <row r="180" spans="1:5" ht="16.5" x14ac:dyDescent="0.3">
      <c r="A180" s="44" t="s">
        <v>211</v>
      </c>
      <c r="B180" s="53">
        <v>789</v>
      </c>
      <c r="C180" s="54">
        <v>812</v>
      </c>
      <c r="D180" s="54">
        <v>785</v>
      </c>
      <c r="E180" s="54">
        <v>769</v>
      </c>
    </row>
    <row r="181" spans="1:5" ht="16.5" x14ac:dyDescent="0.3">
      <c r="A181" s="44" t="s">
        <v>212</v>
      </c>
      <c r="B181" s="53">
        <v>437</v>
      </c>
      <c r="C181" s="54">
        <v>434</v>
      </c>
      <c r="D181" s="54">
        <v>439</v>
      </c>
      <c r="E181" s="54">
        <v>439</v>
      </c>
    </row>
    <row r="182" spans="1:5" ht="16.5" x14ac:dyDescent="0.3">
      <c r="A182" s="44" t="s">
        <v>213</v>
      </c>
      <c r="B182" s="53">
        <v>65</v>
      </c>
      <c r="C182" s="54">
        <v>68</v>
      </c>
      <c r="D182" s="54">
        <v>65</v>
      </c>
      <c r="E182" s="54">
        <v>63</v>
      </c>
    </row>
    <row r="183" spans="1:5" ht="16.5" x14ac:dyDescent="0.3">
      <c r="A183" s="44" t="s">
        <v>214</v>
      </c>
      <c r="B183" s="53">
        <v>209</v>
      </c>
      <c r="C183" s="54">
        <v>201</v>
      </c>
      <c r="D183" s="54">
        <v>204</v>
      </c>
      <c r="E183" s="54">
        <v>223</v>
      </c>
    </row>
    <row r="184" spans="1:5" ht="16.5" x14ac:dyDescent="0.3">
      <c r="A184" s="44" t="s">
        <v>215</v>
      </c>
      <c r="B184" s="53">
        <v>465</v>
      </c>
      <c r="C184" s="54">
        <v>466</v>
      </c>
      <c r="D184" s="54">
        <v>465</v>
      </c>
      <c r="E184" s="54">
        <v>463</v>
      </c>
    </row>
    <row r="185" spans="1:5" ht="16.5" x14ac:dyDescent="0.3">
      <c r="A185" s="44" t="s">
        <v>216</v>
      </c>
      <c r="B185" s="53">
        <v>583</v>
      </c>
      <c r="C185" s="54">
        <v>580</v>
      </c>
      <c r="D185" s="54">
        <v>582</v>
      </c>
      <c r="E185" s="54">
        <v>587</v>
      </c>
    </row>
    <row r="186" spans="1:5" ht="16.5" x14ac:dyDescent="0.3">
      <c r="A186" s="44" t="s">
        <v>217</v>
      </c>
      <c r="B186" s="53">
        <v>710</v>
      </c>
      <c r="C186" s="54">
        <v>728</v>
      </c>
      <c r="D186" s="54">
        <v>706</v>
      </c>
      <c r="E186" s="54">
        <v>697</v>
      </c>
    </row>
    <row r="187" spans="1:5" ht="16.5" x14ac:dyDescent="0.3">
      <c r="A187" s="44" t="s">
        <v>218</v>
      </c>
      <c r="B187" s="53">
        <v>299</v>
      </c>
      <c r="C187" s="54">
        <v>295</v>
      </c>
      <c r="D187" s="54">
        <v>300</v>
      </c>
      <c r="E187" s="54">
        <v>301</v>
      </c>
    </row>
    <row r="188" spans="1:5" ht="16.5" x14ac:dyDescent="0.3">
      <c r="A188" s="44" t="s">
        <v>219</v>
      </c>
      <c r="B188" s="53">
        <v>433</v>
      </c>
      <c r="C188" s="54">
        <v>449</v>
      </c>
      <c r="D188" s="54">
        <v>437</v>
      </c>
      <c r="E188" s="54">
        <v>412</v>
      </c>
    </row>
    <row r="189" spans="1:5" ht="16.5" x14ac:dyDescent="0.3">
      <c r="A189" s="44" t="s">
        <v>220</v>
      </c>
      <c r="B189" s="53">
        <v>264</v>
      </c>
      <c r="C189" s="54">
        <v>252</v>
      </c>
      <c r="D189" s="54">
        <v>265</v>
      </c>
      <c r="E189" s="54">
        <v>274</v>
      </c>
    </row>
    <row r="190" spans="1:5" ht="16.5" x14ac:dyDescent="0.3">
      <c r="A190" s="44" t="s">
        <v>221</v>
      </c>
      <c r="B190" s="53">
        <v>489</v>
      </c>
      <c r="C190" s="54">
        <v>475</v>
      </c>
      <c r="D190" s="54">
        <v>482</v>
      </c>
      <c r="E190" s="54">
        <v>510</v>
      </c>
    </row>
    <row r="191" spans="1:5" ht="16.5" x14ac:dyDescent="0.3">
      <c r="A191" s="44" t="s">
        <v>222</v>
      </c>
      <c r="B191" s="53">
        <v>219</v>
      </c>
      <c r="C191" s="54">
        <v>207</v>
      </c>
      <c r="D191" s="54">
        <v>229</v>
      </c>
      <c r="E191" s="54">
        <v>220</v>
      </c>
    </row>
    <row r="192" spans="1:5" ht="16.5" x14ac:dyDescent="0.3">
      <c r="A192" s="44" t="s">
        <v>223</v>
      </c>
      <c r="B192" s="53">
        <v>1138</v>
      </c>
      <c r="C192" s="54">
        <v>1138</v>
      </c>
      <c r="D192" s="54">
        <v>1138</v>
      </c>
      <c r="E192" s="54">
        <v>1138</v>
      </c>
    </row>
    <row r="193" spans="1:5" ht="16.5" x14ac:dyDescent="0.3">
      <c r="A193" s="44" t="s">
        <v>224</v>
      </c>
      <c r="B193" s="53">
        <v>57</v>
      </c>
      <c r="C193" s="54">
        <v>54</v>
      </c>
      <c r="D193" s="54">
        <v>57</v>
      </c>
      <c r="E193" s="54">
        <v>59</v>
      </c>
    </row>
    <row r="194" spans="1:5" ht="16.5" x14ac:dyDescent="0.3">
      <c r="A194" s="44" t="s">
        <v>225</v>
      </c>
      <c r="B194" s="53">
        <v>126</v>
      </c>
      <c r="C194" s="54">
        <v>127</v>
      </c>
      <c r="D194" s="54">
        <v>127</v>
      </c>
      <c r="E194" s="54">
        <v>125</v>
      </c>
    </row>
    <row r="195" spans="1:5" ht="16.5" x14ac:dyDescent="0.3">
      <c r="A195" s="44" t="s">
        <v>226</v>
      </c>
      <c r="B195" s="53">
        <v>822</v>
      </c>
      <c r="C195" s="54">
        <v>815</v>
      </c>
      <c r="D195" s="54">
        <v>820</v>
      </c>
      <c r="E195" s="54">
        <v>832</v>
      </c>
    </row>
    <row r="196" spans="1:5" ht="16.5" x14ac:dyDescent="0.3">
      <c r="A196" s="44" t="s">
        <v>227</v>
      </c>
      <c r="B196" s="53">
        <v>699</v>
      </c>
      <c r="C196" s="54">
        <v>698</v>
      </c>
      <c r="D196" s="54">
        <v>693</v>
      </c>
      <c r="E196" s="54">
        <v>707</v>
      </c>
    </row>
    <row r="197" spans="1:5" ht="16.5" x14ac:dyDescent="0.3">
      <c r="A197" s="44" t="s">
        <v>228</v>
      </c>
      <c r="B197" s="53">
        <v>191</v>
      </c>
      <c r="C197" s="54">
        <v>175</v>
      </c>
      <c r="D197" s="54">
        <v>195</v>
      </c>
      <c r="E197" s="54">
        <v>204</v>
      </c>
    </row>
    <row r="198" spans="1:5" ht="16.5" x14ac:dyDescent="0.3">
      <c r="A198" s="44" t="s">
        <v>229</v>
      </c>
      <c r="B198" s="53">
        <v>190</v>
      </c>
      <c r="C198" s="54">
        <v>188</v>
      </c>
      <c r="D198" s="54">
        <v>197</v>
      </c>
      <c r="E198" s="54">
        <v>186</v>
      </c>
    </row>
    <row r="199" spans="1:5" ht="16.5" x14ac:dyDescent="0.3">
      <c r="A199" s="44" t="s">
        <v>230</v>
      </c>
      <c r="B199" s="53">
        <v>147</v>
      </c>
      <c r="C199" s="54">
        <v>147</v>
      </c>
      <c r="D199" s="54">
        <v>145</v>
      </c>
      <c r="E199" s="54">
        <v>148</v>
      </c>
    </row>
    <row r="200" spans="1:5" ht="16.5" x14ac:dyDescent="0.3">
      <c r="A200" s="44" t="s">
        <v>231</v>
      </c>
      <c r="B200" s="53">
        <v>153</v>
      </c>
      <c r="C200" s="54">
        <v>153</v>
      </c>
      <c r="D200" s="54">
        <v>155</v>
      </c>
      <c r="E200" s="54">
        <v>150</v>
      </c>
    </row>
    <row r="201" spans="1:5" ht="16.5" x14ac:dyDescent="0.3">
      <c r="A201" s="44" t="s">
        <v>232</v>
      </c>
      <c r="B201" s="53">
        <v>1267</v>
      </c>
      <c r="C201" s="54">
        <v>1170</v>
      </c>
      <c r="D201" s="54">
        <v>1216</v>
      </c>
      <c r="E201" s="54">
        <v>1415</v>
      </c>
    </row>
    <row r="202" spans="1:5" ht="16.5" x14ac:dyDescent="0.3">
      <c r="A202" s="44" t="s">
        <v>233</v>
      </c>
      <c r="B202" s="53">
        <v>2321</v>
      </c>
      <c r="C202" s="54">
        <v>2304</v>
      </c>
      <c r="D202" s="54">
        <v>2320</v>
      </c>
      <c r="E202" s="54">
        <v>2340</v>
      </c>
    </row>
    <row r="203" spans="1:5" ht="16.5" x14ac:dyDescent="0.3">
      <c r="A203" s="44" t="s">
        <v>234</v>
      </c>
      <c r="B203" s="53">
        <v>483</v>
      </c>
      <c r="C203" s="54">
        <v>456</v>
      </c>
      <c r="D203" s="54">
        <v>491</v>
      </c>
      <c r="E203" s="54">
        <v>501</v>
      </c>
    </row>
    <row r="204" spans="1:5" ht="16.5" x14ac:dyDescent="0.3">
      <c r="A204" s="44" t="s">
        <v>235</v>
      </c>
      <c r="B204" s="53">
        <v>251</v>
      </c>
      <c r="C204" s="54">
        <v>247</v>
      </c>
      <c r="D204" s="54">
        <v>248</v>
      </c>
      <c r="E204" s="54">
        <v>257</v>
      </c>
    </row>
    <row r="205" spans="1:5" ht="16.5" x14ac:dyDescent="0.3">
      <c r="A205" s="44" t="s">
        <v>236</v>
      </c>
      <c r="B205" s="53">
        <v>488</v>
      </c>
      <c r="C205" s="54">
        <v>499</v>
      </c>
      <c r="D205" s="54">
        <v>485</v>
      </c>
      <c r="E205" s="54">
        <v>481</v>
      </c>
    </row>
    <row r="206" spans="1:5" ht="16.5" x14ac:dyDescent="0.3">
      <c r="A206" s="44" t="s">
        <v>237</v>
      </c>
      <c r="B206" s="53">
        <v>207</v>
      </c>
      <c r="C206" s="54">
        <v>206</v>
      </c>
      <c r="D206" s="54">
        <v>207</v>
      </c>
      <c r="E206" s="54">
        <v>207</v>
      </c>
    </row>
    <row r="207" spans="1:5" ht="16.5" x14ac:dyDescent="0.3">
      <c r="A207" s="44" t="s">
        <v>238</v>
      </c>
      <c r="B207" s="53">
        <v>437</v>
      </c>
      <c r="C207" s="54">
        <v>398</v>
      </c>
      <c r="D207" s="54">
        <v>419</v>
      </c>
      <c r="E207" s="54">
        <v>493</v>
      </c>
    </row>
    <row r="208" spans="1:5" ht="16.5" x14ac:dyDescent="0.3">
      <c r="A208" s="44" t="s">
        <v>239</v>
      </c>
      <c r="B208" s="53">
        <v>29</v>
      </c>
      <c r="C208" s="54">
        <v>28</v>
      </c>
      <c r="D208" s="54">
        <v>28</v>
      </c>
      <c r="E208" s="54">
        <v>31</v>
      </c>
    </row>
    <row r="209" spans="1:5" ht="16.5" x14ac:dyDescent="0.3">
      <c r="A209" s="44" t="s">
        <v>240</v>
      </c>
      <c r="B209" s="53">
        <v>384</v>
      </c>
      <c r="C209" s="54">
        <v>379</v>
      </c>
      <c r="D209" s="54">
        <v>382</v>
      </c>
      <c r="E209" s="54">
        <v>392</v>
      </c>
    </row>
    <row r="210" spans="1:5" ht="16.5" x14ac:dyDescent="0.3">
      <c r="A210" s="44" t="s">
        <v>241</v>
      </c>
      <c r="B210" s="53">
        <v>251</v>
      </c>
      <c r="C210" s="54">
        <v>248</v>
      </c>
      <c r="D210" s="54">
        <v>257</v>
      </c>
      <c r="E210" s="54">
        <v>249</v>
      </c>
    </row>
    <row r="211" spans="1:5" ht="16.5" x14ac:dyDescent="0.3">
      <c r="A211" s="44" t="s">
        <v>242</v>
      </c>
      <c r="B211" s="53">
        <v>246</v>
      </c>
      <c r="C211" s="54">
        <v>244</v>
      </c>
      <c r="D211" s="54">
        <v>244</v>
      </c>
      <c r="E211" s="54">
        <v>249</v>
      </c>
    </row>
    <row r="212" spans="1:5" ht="16.5" x14ac:dyDescent="0.3">
      <c r="A212" s="44" t="s">
        <v>243</v>
      </c>
      <c r="B212" s="53">
        <v>258</v>
      </c>
      <c r="C212" s="54">
        <v>254</v>
      </c>
      <c r="D212" s="54">
        <v>257</v>
      </c>
      <c r="E212" s="54">
        <v>262</v>
      </c>
    </row>
    <row r="213" spans="1:5" ht="16.5" x14ac:dyDescent="0.3">
      <c r="A213" s="44" t="s">
        <v>244</v>
      </c>
      <c r="B213" s="53">
        <v>516</v>
      </c>
      <c r="C213" s="54">
        <v>514</v>
      </c>
      <c r="D213" s="54">
        <v>511</v>
      </c>
      <c r="E213" s="54">
        <v>523</v>
      </c>
    </row>
    <row r="214" spans="1:5" ht="16.5" x14ac:dyDescent="0.3">
      <c r="A214" s="44" t="s">
        <v>245</v>
      </c>
      <c r="B214" s="53">
        <v>703</v>
      </c>
      <c r="C214" s="54">
        <v>708</v>
      </c>
      <c r="D214" s="54">
        <v>702</v>
      </c>
      <c r="E214" s="54">
        <v>698</v>
      </c>
    </row>
    <row r="215" spans="1:5" ht="16.5" x14ac:dyDescent="0.3">
      <c r="A215" s="44" t="s">
        <v>246</v>
      </c>
      <c r="B215" s="53">
        <v>674</v>
      </c>
      <c r="C215" s="54">
        <v>675</v>
      </c>
      <c r="D215" s="54">
        <v>674</v>
      </c>
      <c r="E215" s="54">
        <v>672</v>
      </c>
    </row>
    <row r="216" spans="1:5" ht="16.5" x14ac:dyDescent="0.3">
      <c r="A216" s="44" t="s">
        <v>247</v>
      </c>
      <c r="B216" s="53">
        <v>336</v>
      </c>
      <c r="C216" s="54">
        <v>342</v>
      </c>
      <c r="D216" s="54">
        <v>336</v>
      </c>
      <c r="E216" s="54">
        <v>331</v>
      </c>
    </row>
    <row r="217" spans="1:5" ht="16.5" x14ac:dyDescent="0.3">
      <c r="A217" s="44" t="s">
        <v>248</v>
      </c>
      <c r="B217" s="53">
        <v>650</v>
      </c>
      <c r="C217" s="54">
        <v>500</v>
      </c>
      <c r="D217" s="54">
        <v>693</v>
      </c>
      <c r="E217" s="54">
        <v>756</v>
      </c>
    </row>
    <row r="218" spans="1:5" ht="16.5" x14ac:dyDescent="0.3">
      <c r="A218" s="44" t="s">
        <v>249</v>
      </c>
      <c r="B218" s="53">
        <v>179</v>
      </c>
      <c r="C218" s="54">
        <v>185</v>
      </c>
      <c r="D218" s="54">
        <v>176</v>
      </c>
      <c r="E218" s="54">
        <v>176</v>
      </c>
    </row>
    <row r="219" spans="1:5" ht="16.5" x14ac:dyDescent="0.3">
      <c r="A219" s="44" t="s">
        <v>250</v>
      </c>
      <c r="B219" s="53">
        <v>264</v>
      </c>
      <c r="C219" s="54">
        <v>268</v>
      </c>
      <c r="D219" s="54">
        <v>261</v>
      </c>
      <c r="E219" s="54">
        <v>262</v>
      </c>
    </row>
    <row r="220" spans="1:5" ht="16.5" x14ac:dyDescent="0.3">
      <c r="A220" s="44" t="s">
        <v>251</v>
      </c>
      <c r="B220" s="53">
        <v>412</v>
      </c>
      <c r="C220" s="54">
        <v>414</v>
      </c>
      <c r="D220" s="54">
        <v>413</v>
      </c>
      <c r="E220" s="54">
        <v>410</v>
      </c>
    </row>
    <row r="221" spans="1:5" ht="16.5" x14ac:dyDescent="0.3">
      <c r="A221" s="44" t="s">
        <v>252</v>
      </c>
      <c r="B221" s="53">
        <v>441</v>
      </c>
      <c r="C221" s="54">
        <v>423</v>
      </c>
      <c r="D221" s="54">
        <v>435</v>
      </c>
      <c r="E221" s="54">
        <v>465</v>
      </c>
    </row>
    <row r="222" spans="1:5" ht="16.5" x14ac:dyDescent="0.3">
      <c r="A222" s="44" t="s">
        <v>253</v>
      </c>
      <c r="B222" s="53">
        <v>74</v>
      </c>
      <c r="C222" s="54">
        <v>65</v>
      </c>
      <c r="D222" s="54">
        <v>77</v>
      </c>
      <c r="E222" s="54">
        <v>81</v>
      </c>
    </row>
    <row r="223" spans="1:5" ht="16.5" x14ac:dyDescent="0.3">
      <c r="A223" s="44" t="s">
        <v>254</v>
      </c>
      <c r="B223" s="53">
        <v>290</v>
      </c>
      <c r="C223" s="54">
        <v>278</v>
      </c>
      <c r="D223" s="54">
        <v>287</v>
      </c>
      <c r="E223" s="54">
        <v>304</v>
      </c>
    </row>
    <row r="224" spans="1:5" ht="16.5" x14ac:dyDescent="0.3">
      <c r="A224" s="44" t="s">
        <v>255</v>
      </c>
      <c r="B224" s="53">
        <v>146</v>
      </c>
      <c r="C224" s="54">
        <v>146</v>
      </c>
      <c r="D224" s="54">
        <v>150</v>
      </c>
      <c r="E224" s="54">
        <v>143</v>
      </c>
    </row>
    <row r="225" spans="1:5" ht="16.5" x14ac:dyDescent="0.3">
      <c r="A225" s="44" t="s">
        <v>256</v>
      </c>
      <c r="B225" s="53">
        <v>168</v>
      </c>
      <c r="C225" s="54">
        <v>161</v>
      </c>
      <c r="D225" s="54">
        <v>167</v>
      </c>
      <c r="E225" s="54">
        <v>175</v>
      </c>
    </row>
    <row r="226" spans="1:5" ht="16.5" x14ac:dyDescent="0.3">
      <c r="A226" s="44" t="s">
        <v>257</v>
      </c>
      <c r="B226" s="53">
        <v>183</v>
      </c>
      <c r="C226" s="54">
        <v>176</v>
      </c>
      <c r="D226" s="54">
        <v>190</v>
      </c>
      <c r="E226" s="54">
        <v>184</v>
      </c>
    </row>
    <row r="227" spans="1:5" ht="16.5" x14ac:dyDescent="0.3">
      <c r="A227" s="44" t="s">
        <v>258</v>
      </c>
      <c r="B227" s="53">
        <v>336</v>
      </c>
      <c r="C227" s="54">
        <v>338</v>
      </c>
      <c r="D227" s="54">
        <v>337</v>
      </c>
      <c r="E227" s="54">
        <v>334</v>
      </c>
    </row>
    <row r="228" spans="1:5" ht="16.5" x14ac:dyDescent="0.3">
      <c r="A228" s="44" t="s">
        <v>259</v>
      </c>
      <c r="B228" s="53">
        <v>141</v>
      </c>
      <c r="C228" s="54">
        <v>134</v>
      </c>
      <c r="D228" s="54">
        <v>146</v>
      </c>
      <c r="E228" s="54">
        <v>143</v>
      </c>
    </row>
    <row r="229" spans="1:5" ht="16.5" x14ac:dyDescent="0.3">
      <c r="A229" s="44" t="s">
        <v>260</v>
      </c>
      <c r="B229" s="53">
        <v>340</v>
      </c>
      <c r="C229" s="54">
        <v>346</v>
      </c>
      <c r="D229" s="54">
        <v>337</v>
      </c>
      <c r="E229" s="54">
        <v>336</v>
      </c>
    </row>
    <row r="230" spans="1:5" ht="16.5" x14ac:dyDescent="0.3">
      <c r="A230" s="44" t="s">
        <v>261</v>
      </c>
      <c r="B230" s="53">
        <v>823</v>
      </c>
      <c r="C230" s="54">
        <v>820</v>
      </c>
      <c r="D230" s="54">
        <v>821</v>
      </c>
      <c r="E230" s="54">
        <v>828</v>
      </c>
    </row>
    <row r="231" spans="1:5" ht="16.5" x14ac:dyDescent="0.3">
      <c r="A231" s="44" t="s">
        <v>262</v>
      </c>
      <c r="B231" s="53">
        <v>300</v>
      </c>
      <c r="C231" s="54">
        <v>303</v>
      </c>
      <c r="D231" s="54">
        <v>294</v>
      </c>
      <c r="E231" s="54">
        <v>304</v>
      </c>
    </row>
    <row r="232" spans="1:5" ht="16.5" x14ac:dyDescent="0.3">
      <c r="A232" s="44" t="s">
        <v>263</v>
      </c>
      <c r="B232" s="53">
        <v>121</v>
      </c>
      <c r="C232" s="54">
        <v>122</v>
      </c>
      <c r="D232" s="54">
        <v>121</v>
      </c>
      <c r="E232" s="54">
        <v>120</v>
      </c>
    </row>
    <row r="233" spans="1:5" ht="16.5" x14ac:dyDescent="0.3">
      <c r="A233" s="44" t="s">
        <v>264</v>
      </c>
      <c r="B233" s="53">
        <v>243</v>
      </c>
      <c r="C233" s="54">
        <v>248</v>
      </c>
      <c r="D233" s="54">
        <v>244</v>
      </c>
      <c r="E233" s="54">
        <v>237</v>
      </c>
    </row>
    <row r="234" spans="1:5" ht="16.5" x14ac:dyDescent="0.3">
      <c r="A234" s="44" t="s">
        <v>265</v>
      </c>
      <c r="B234" s="53">
        <v>725</v>
      </c>
      <c r="C234" s="54">
        <v>734</v>
      </c>
      <c r="D234" s="54">
        <v>721</v>
      </c>
      <c r="E234" s="54">
        <v>720</v>
      </c>
    </row>
    <row r="235" spans="1:5" ht="16.5" x14ac:dyDescent="0.3">
      <c r="A235" s="44" t="s">
        <v>266</v>
      </c>
      <c r="B235" s="53">
        <v>170</v>
      </c>
      <c r="C235" s="54">
        <v>165</v>
      </c>
      <c r="D235" s="54">
        <v>172</v>
      </c>
      <c r="E235" s="54">
        <v>173</v>
      </c>
    </row>
    <row r="236" spans="1:5" ht="16.5" x14ac:dyDescent="0.3">
      <c r="A236" s="44" t="s">
        <v>267</v>
      </c>
      <c r="B236" s="53">
        <v>953</v>
      </c>
      <c r="C236" s="54">
        <v>909</v>
      </c>
      <c r="D236" s="54">
        <v>960</v>
      </c>
      <c r="E236" s="54">
        <v>991</v>
      </c>
    </row>
    <row r="237" spans="1:5" ht="16.5" x14ac:dyDescent="0.3">
      <c r="A237" s="44" t="s">
        <v>268</v>
      </c>
      <c r="B237" s="53">
        <v>164</v>
      </c>
      <c r="C237" s="54">
        <v>174</v>
      </c>
      <c r="D237" s="54">
        <v>165</v>
      </c>
      <c r="E237" s="54">
        <v>154</v>
      </c>
    </row>
    <row r="238" spans="1:5" ht="16.5" x14ac:dyDescent="0.3">
      <c r="A238" s="44" t="s">
        <v>269</v>
      </c>
      <c r="B238" s="53">
        <v>249</v>
      </c>
      <c r="C238" s="54">
        <v>251</v>
      </c>
      <c r="D238" s="54">
        <v>249</v>
      </c>
      <c r="E238" s="54">
        <v>248</v>
      </c>
    </row>
    <row r="239" spans="1:5" ht="16.5" x14ac:dyDescent="0.3">
      <c r="A239" s="44" t="s">
        <v>270</v>
      </c>
      <c r="B239" s="53">
        <v>60</v>
      </c>
      <c r="C239" s="54">
        <v>60</v>
      </c>
      <c r="D239" s="54">
        <v>61</v>
      </c>
      <c r="E239" s="54">
        <v>59</v>
      </c>
    </row>
    <row r="240" spans="1:5" ht="16.5" x14ac:dyDescent="0.3">
      <c r="A240" s="44" t="s">
        <v>271</v>
      </c>
      <c r="B240" s="53">
        <v>240</v>
      </c>
      <c r="C240" s="54">
        <v>226</v>
      </c>
      <c r="D240" s="54">
        <v>247</v>
      </c>
      <c r="E240" s="54">
        <v>247</v>
      </c>
    </row>
    <row r="241" spans="1:5" ht="16.5" x14ac:dyDescent="0.3">
      <c r="A241" s="44" t="s">
        <v>272</v>
      </c>
      <c r="B241" s="53">
        <v>896</v>
      </c>
      <c r="C241" s="54">
        <v>869</v>
      </c>
      <c r="D241" s="54">
        <v>911</v>
      </c>
      <c r="E241" s="54">
        <v>907</v>
      </c>
    </row>
    <row r="242" spans="1:5" ht="16.5" x14ac:dyDescent="0.3">
      <c r="A242" s="44" t="s">
        <v>273</v>
      </c>
      <c r="B242" s="53">
        <v>259</v>
      </c>
      <c r="C242" s="54">
        <v>232</v>
      </c>
      <c r="D242" s="54">
        <v>261</v>
      </c>
      <c r="E242" s="54">
        <v>284</v>
      </c>
    </row>
    <row r="243" spans="1:5" ht="16.5" x14ac:dyDescent="0.3">
      <c r="A243" s="44" t="s">
        <v>274</v>
      </c>
      <c r="B243" s="53">
        <v>151</v>
      </c>
      <c r="C243" s="54">
        <v>136</v>
      </c>
      <c r="D243" s="54">
        <v>157</v>
      </c>
      <c r="E243" s="54">
        <v>159</v>
      </c>
    </row>
    <row r="244" spans="1:5" ht="16.5" x14ac:dyDescent="0.3">
      <c r="A244" s="44" t="s">
        <v>275</v>
      </c>
      <c r="B244" s="53">
        <v>344</v>
      </c>
      <c r="C244" s="54">
        <v>329</v>
      </c>
      <c r="D244" s="54">
        <v>349</v>
      </c>
      <c r="E244" s="54">
        <v>354</v>
      </c>
    </row>
    <row r="245" spans="1:5" ht="16.5" x14ac:dyDescent="0.3">
      <c r="A245" s="44" t="s">
        <v>276</v>
      </c>
      <c r="B245" s="53">
        <v>140</v>
      </c>
      <c r="C245" s="54">
        <v>140</v>
      </c>
      <c r="D245" s="54">
        <v>140</v>
      </c>
      <c r="E245" s="54">
        <v>141</v>
      </c>
    </row>
    <row r="246" spans="1:5" ht="16.5" x14ac:dyDescent="0.3">
      <c r="A246" s="44" t="s">
        <v>277</v>
      </c>
      <c r="B246" s="53">
        <v>1304</v>
      </c>
      <c r="C246" s="54">
        <v>1289</v>
      </c>
      <c r="D246" s="54">
        <v>1295</v>
      </c>
      <c r="E246" s="54">
        <v>1329</v>
      </c>
    </row>
    <row r="247" spans="1:5" ht="16.5" x14ac:dyDescent="0.3">
      <c r="A247" s="44" t="s">
        <v>278</v>
      </c>
      <c r="B247" s="53">
        <v>600</v>
      </c>
      <c r="C247" s="54">
        <v>610</v>
      </c>
      <c r="D247" s="54">
        <v>595</v>
      </c>
      <c r="E247" s="54">
        <v>595</v>
      </c>
    </row>
    <row r="248" spans="1:5" ht="16.5" x14ac:dyDescent="0.3">
      <c r="A248" s="44" t="s">
        <v>279</v>
      </c>
      <c r="B248" s="53">
        <v>139</v>
      </c>
      <c r="C248" s="54">
        <v>128</v>
      </c>
      <c r="D248" s="54">
        <v>139</v>
      </c>
      <c r="E248" s="54">
        <v>149</v>
      </c>
    </row>
    <row r="249" spans="1:5" ht="16.5" x14ac:dyDescent="0.3">
      <c r="A249" s="44" t="s">
        <v>280</v>
      </c>
      <c r="B249" s="53">
        <v>560</v>
      </c>
      <c r="C249" s="54">
        <v>559</v>
      </c>
      <c r="D249" s="54">
        <v>565</v>
      </c>
      <c r="E249" s="54">
        <v>557</v>
      </c>
    </row>
    <row r="250" spans="1:5" ht="16.5" x14ac:dyDescent="0.3">
      <c r="A250" s="44" t="s">
        <v>281</v>
      </c>
      <c r="B250" s="53">
        <v>239</v>
      </c>
      <c r="C250" s="54">
        <v>231</v>
      </c>
      <c r="D250" s="54">
        <v>244</v>
      </c>
      <c r="E250" s="54">
        <v>243</v>
      </c>
    </row>
    <row r="251" spans="1:5" ht="16.5" x14ac:dyDescent="0.3">
      <c r="A251" s="44" t="s">
        <v>282</v>
      </c>
      <c r="B251" s="53">
        <v>708</v>
      </c>
      <c r="C251" s="54">
        <v>722</v>
      </c>
      <c r="D251" s="54">
        <v>711</v>
      </c>
      <c r="E251" s="54">
        <v>690</v>
      </c>
    </row>
    <row r="252" spans="1:5" ht="16.5" x14ac:dyDescent="0.3">
      <c r="A252" s="44" t="s">
        <v>283</v>
      </c>
      <c r="B252" s="53">
        <v>315</v>
      </c>
      <c r="C252" s="54">
        <v>297</v>
      </c>
      <c r="D252" s="54">
        <v>316</v>
      </c>
      <c r="E252" s="54">
        <v>331</v>
      </c>
    </row>
    <row r="253" spans="1:5" ht="16.5" x14ac:dyDescent="0.3">
      <c r="A253" s="44" t="s">
        <v>284</v>
      </c>
      <c r="B253" s="53">
        <v>389</v>
      </c>
      <c r="C253" s="54">
        <v>390</v>
      </c>
      <c r="D253" s="54">
        <v>384</v>
      </c>
      <c r="E253" s="54">
        <v>392</v>
      </c>
    </row>
    <row r="254" spans="1:5" ht="16.5" x14ac:dyDescent="0.3">
      <c r="A254" s="44" t="s">
        <v>285</v>
      </c>
      <c r="B254" s="53">
        <v>1032</v>
      </c>
      <c r="C254" s="54">
        <v>1016</v>
      </c>
      <c r="D254" s="54">
        <v>1025</v>
      </c>
      <c r="E254" s="54">
        <v>1054</v>
      </c>
    </row>
    <row r="255" spans="1:5" ht="16.5" x14ac:dyDescent="0.3">
      <c r="A255" s="44" t="s">
        <v>286</v>
      </c>
      <c r="B255" s="53">
        <v>837</v>
      </c>
      <c r="C255" s="54">
        <v>833</v>
      </c>
      <c r="D255" s="54">
        <v>830</v>
      </c>
      <c r="E255" s="54">
        <v>848</v>
      </c>
    </row>
    <row r="256" spans="1:5" ht="16.5" x14ac:dyDescent="0.3">
      <c r="A256" s="44" t="s">
        <v>287</v>
      </c>
      <c r="B256" s="53">
        <v>1769</v>
      </c>
      <c r="C256" s="54">
        <v>1765</v>
      </c>
      <c r="D256" s="54">
        <v>1778</v>
      </c>
      <c r="E256" s="54">
        <v>1763</v>
      </c>
    </row>
    <row r="257" spans="1:5" ht="16.5" x14ac:dyDescent="0.3">
      <c r="A257" s="44" t="s">
        <v>288</v>
      </c>
      <c r="B257" s="53">
        <v>1350</v>
      </c>
      <c r="C257" s="54">
        <v>1343</v>
      </c>
      <c r="D257" s="54">
        <v>1343</v>
      </c>
      <c r="E257" s="54">
        <v>1363</v>
      </c>
    </row>
    <row r="258" spans="1:5" ht="17.25" thickBot="1" x14ac:dyDescent="0.35">
      <c r="A258" s="44"/>
      <c r="B258" s="55"/>
      <c r="C258" s="44"/>
      <c r="D258" s="44"/>
      <c r="E258" s="44"/>
    </row>
    <row r="259" spans="1:5" ht="19.5" thickTop="1" thickBot="1" x14ac:dyDescent="0.3">
      <c r="A259" s="56" t="s">
        <v>289</v>
      </c>
      <c r="B259" s="57">
        <f>SUM(B8:B258)</f>
        <v>109993</v>
      </c>
      <c r="C259" s="58">
        <f>SUM(C8:C258)</f>
        <v>108160</v>
      </c>
      <c r="D259" s="58">
        <f>SUM(D8:D258)</f>
        <v>109828</v>
      </c>
      <c r="E259" s="58">
        <f>SUM(E8:E258)</f>
        <v>111988</v>
      </c>
    </row>
    <row r="260" spans="1:5" ht="15.75" thickTop="1" x14ac:dyDescent="0.25"/>
  </sheetData>
  <sheetProtection algorithmName="SHA-512" hashValue="P7lbdHoM0de3JgFeaUQ8be1wgw2anQ5eBi1tAfOwJ75lN9Vz40rXwsG0YShM0ebnMYKe7rLf5ct+/1wCkOkrSg==" saltValue="scu8BhGwnmmWylOpm7aMNQ==" spinCount="100000" sheet="1" objects="1" scenarios="1" selectLockedCells="1"/>
  <pageMargins left="0.23622047244094491" right="0.23622047244094491" top="0.35433070866141736" bottom="0.35433070866141736" header="0.31496062992125984" footer="0.31496062992125984"/>
  <pageSetup paperSize="9" scale="75" orientation="landscape" r:id="rId1"/>
  <headerFooter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CA2A8CBB1434FAC7355D8E3FCB556" ma:contentTypeVersion="13" ma:contentTypeDescription="Een nieuw document maken." ma:contentTypeScope="" ma:versionID="61aa47e9e194bc805c3f819029cf8d4d">
  <xsd:schema xmlns:xsd="http://www.w3.org/2001/XMLSchema" xmlns:xs="http://www.w3.org/2001/XMLSchema" xmlns:p="http://schemas.microsoft.com/office/2006/metadata/properties" xmlns:ns2="70d1a8b8-890d-4298-b3ae-9ec7cba01158" xmlns:ns3="ec5e69af-7392-4b9b-be92-39e8e642d42a" targetNamespace="http://schemas.microsoft.com/office/2006/metadata/properties" ma:root="true" ma:fieldsID="43f60cea4267efb57bde721cbda13c52" ns2:_="" ns3:_="">
    <xsd:import namespace="70d1a8b8-890d-4298-b3ae-9ec7cba01158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1a8b8-890d-4298-b3ae-9ec7cba01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bf45579-45b3-4099-a41d-52b13ebd7aa1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1DCC3-15F8-40D5-9491-FAA7D9231337}"/>
</file>

<file path=customXml/itemProps2.xml><?xml version="1.0" encoding="utf-8"?>
<ds:datastoreItem xmlns:ds="http://schemas.openxmlformats.org/officeDocument/2006/customXml" ds:itemID="{37E77F8F-7FEC-42FC-8074-6C130904B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Schuld en aflossing - jaar</vt:lpstr>
      <vt:lpstr>Blad1</vt:lpstr>
      <vt:lpstr>KerkenOverzicht</vt:lpstr>
      <vt:lpstr>'Schuld en aflossing - jaar'!Afdrukbereik</vt:lpstr>
      <vt:lpstr>Kerken</vt:lpstr>
      <vt:lpstr>KerkenOverzicht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Ruurd Kooistra</cp:lastModifiedBy>
  <dcterms:created xsi:type="dcterms:W3CDTF">2023-02-16T20:36:01Z</dcterms:created>
  <dcterms:modified xsi:type="dcterms:W3CDTF">2023-03-27T19:19:31Z</dcterms:modified>
</cp:coreProperties>
</file>