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VSE/SCHULDPOSITIE LOKALE KERKEN INFORMATIE/2026/Basisgegevens schuldberekening/"/>
    </mc:Choice>
  </mc:AlternateContent>
  <xr:revisionPtr revIDLastSave="86" documentId="8_{B81989EB-9A48-46E9-AD92-6A24651A3FD5}" xr6:coauthVersionLast="47" xr6:coauthVersionMax="47" xr10:uidLastSave="{6390BE90-0362-464B-9837-F687F4333081}"/>
  <bookViews>
    <workbookView xWindow="-24660" yWindow="990" windowWidth="23085" windowHeight="14415" xr2:uid="{390D9EE7-770C-44E5-B29F-296F9E91D22D}"/>
  </bookViews>
  <sheets>
    <sheet name="Schuld en aflossing 2023-2026" sheetId="6" r:id="rId1"/>
    <sheet name="Blad1" sheetId="5" state="hidden" r:id="rId2"/>
    <sheet name="KerkenOverzicht 2025" sheetId="8" state="hidden" r:id="rId3"/>
  </sheets>
  <externalReferences>
    <externalReference r:id="rId4"/>
  </externalReferences>
  <definedNames>
    <definedName name="_xlnm.Print_Area" localSheetId="0">'Schuld en aflossing 2023-2026'!$A$1:$E$67</definedName>
    <definedName name="_xlnm.Print_Titles" localSheetId="2">'KerkenOverzicht 2025'!$1:$2</definedName>
    <definedName name="Aflossingen">#REF!</definedName>
    <definedName name="Kerken">'KerkenOverzicht 2025'!$B$3:$H$242</definedName>
    <definedName name="KerkenOverzicht" localSheetId="2">'KerkenOverzicht 2025'!$A$2:$G$242</definedName>
    <definedName name="KerkenOverzicht">#REF!</definedName>
    <definedName name="Resultaten" localSheetId="0">'Schuld en aflossing 2023-2026'!#REF!</definedName>
    <definedName name="Resultaten">#REF!</definedName>
    <definedName name="Varianten">[1]Varianten!$A$2:$I$27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8" l="1"/>
  <c r="D169" i="8"/>
  <c r="D219" i="8"/>
  <c r="D11" i="6"/>
  <c r="G169" i="8" l="1"/>
  <c r="F169" i="8"/>
  <c r="E169" i="8"/>
  <c r="G219" i="8" l="1"/>
  <c r="F219" i="8"/>
  <c r="E219" i="8"/>
  <c r="G101" i="8"/>
  <c r="F101" i="8"/>
  <c r="E74" i="8"/>
  <c r="G67" i="8"/>
  <c r="F67" i="8"/>
  <c r="E67" i="8"/>
  <c r="G61" i="8"/>
  <c r="G53" i="8"/>
  <c r="F53" i="8"/>
  <c r="E53" i="8"/>
  <c r="F25" i="8"/>
  <c r="G12" i="8"/>
  <c r="F12" i="8"/>
  <c r="E12" i="8"/>
  <c r="G3" i="8"/>
  <c r="B12" i="6" l="1"/>
  <c r="B14" i="6"/>
  <c r="B13" i="6"/>
  <c r="F3" i="6" l="1"/>
  <c r="B8" i="6"/>
  <c r="B9" i="6" s="1"/>
  <c r="B15" i="6" l="1"/>
  <c r="B17" i="6" s="1"/>
  <c r="B21" i="6" s="1"/>
  <c r="D21" i="6" l="1"/>
  <c r="B24" i="6" s="1"/>
  <c r="D24" i="6" l="1"/>
  <c r="B27" i="6" s="1"/>
  <c r="D27" i="6" l="1"/>
  <c r="C64" i="6" l="1"/>
  <c r="B30" i="6"/>
  <c r="D30" i="6" s="1"/>
  <c r="B33" i="6" s="1"/>
  <c r="D33" i="6" s="1"/>
  <c r="B36" i="6" s="1"/>
  <c r="D36" i="6" l="1"/>
  <c r="B39" i="6" s="1"/>
  <c r="D39" i="6" s="1"/>
  <c r="B42" i="6" s="1"/>
  <c r="D42" i="6" s="1"/>
  <c r="B45" i="6" s="1"/>
  <c r="D45" i="6" s="1"/>
  <c r="B48" i="6" s="1"/>
  <c r="D48" i="6" s="1"/>
  <c r="B51" i="6" s="1"/>
  <c r="D51" i="6" s="1"/>
  <c r="B54" i="6" s="1"/>
  <c r="D54" i="6" s="1"/>
  <c r="B57" i="6" s="1"/>
  <c r="D57" i="6" s="1"/>
  <c r="B60" i="6" s="1"/>
  <c r="D60" i="6" s="1"/>
  <c r="D64" i="6" l="1"/>
  <c r="B63" i="6"/>
  <c r="C6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Meijer | Meijer Pensioen</author>
  </authors>
  <commentList>
    <comment ref="C20" authorId="0" shapeId="0" xr:uid="{95FFE05A-453C-45EA-8AAC-2C309A8347FE}">
      <text>
        <r>
          <rPr>
            <sz val="8"/>
            <color indexed="81"/>
            <rFont val="Century Gothic"/>
            <family val="2"/>
          </rPr>
          <t>Aflossingen tot één maand vóór het volgende kwartaal, worden per de 1e van het volgende kwartaal doorgevoerd.
LET OP bij "schuld per 1-1-2026: dit is saldo "schuld voor rente begin kwartaal jan.26 + rente jan. 2026 -/- vooruitbet. dec. 2025"</t>
        </r>
      </text>
    </comment>
  </commentList>
</comments>
</file>

<file path=xl/sharedStrings.xml><?xml version="1.0" encoding="utf-8"?>
<sst xmlns="http://schemas.openxmlformats.org/spreadsheetml/2006/main" count="518" uniqueCount="517">
  <si>
    <t>RTU</t>
  </si>
  <si>
    <t>Vermogen</t>
  </si>
  <si>
    <t>Schuld</t>
  </si>
  <si>
    <t>Gemiddelde</t>
  </si>
  <si>
    <t>Prognose VSE per 1-1-2027</t>
  </si>
  <si>
    <t>Zielental lokale kerk</t>
  </si>
  <si>
    <t>a</t>
  </si>
  <si>
    <t>b</t>
  </si>
  <si>
    <t>c</t>
  </si>
  <si>
    <t>REKENTOOL RENTE &amp; AFLOSSING SCHULD PER 1-1-2027</t>
  </si>
  <si>
    <t>TOTAAL</t>
  </si>
  <si>
    <t>Gem.aantal leden</t>
  </si>
  <si>
    <t>Quot.2022</t>
  </si>
  <si>
    <t>Quot. 2021</t>
  </si>
  <si>
    <t>Quot.2020</t>
  </si>
  <si>
    <t>2020-2022</t>
  </si>
  <si>
    <t>Leden 1-10-21</t>
  </si>
  <si>
    <t>Leden 1-10-20</t>
  </si>
  <si>
    <t>Leden 1-10-19</t>
  </si>
  <si>
    <t>Aduard</t>
  </si>
  <si>
    <t>Alblasserdam-Nieuw Lekkerland</t>
  </si>
  <si>
    <t>Alkmaar</t>
  </si>
  <si>
    <t>Almelo</t>
  </si>
  <si>
    <t>Almere</t>
  </si>
  <si>
    <t>Almkerk-Werkendam</t>
  </si>
  <si>
    <t>Alphen aan den Rijn</t>
  </si>
  <si>
    <t>Amersfoort-Boogkerk (Hoog-/Nieuwlnd.)</t>
  </si>
  <si>
    <t>Amersfoort-Centrum</t>
  </si>
  <si>
    <t>Amersfoort-De Lichtkring (Emicl.+Horst)</t>
  </si>
  <si>
    <t>Amersfoort-Oost</t>
  </si>
  <si>
    <t>Amersfoort-Vathorst</t>
  </si>
  <si>
    <t>Amersfoort-West</t>
  </si>
  <si>
    <t>Amersfoort-Zuid</t>
  </si>
  <si>
    <t>Amstelveen</t>
  </si>
  <si>
    <t>Amsterdam-Centrum</t>
  </si>
  <si>
    <t>Amsterdam-Zuid/West</t>
  </si>
  <si>
    <t>Anna Paulowna</t>
  </si>
  <si>
    <t>Apeldoorn-Centrum</t>
  </si>
  <si>
    <t>Apeldoorn-Zuid</t>
  </si>
  <si>
    <t>Appingedam</t>
  </si>
  <si>
    <t>Arnhem</t>
  </si>
  <si>
    <t>Assen-Kloosterveen</t>
  </si>
  <si>
    <t>Assen-Marsdijk</t>
  </si>
  <si>
    <t>Assen-Peelo</t>
  </si>
  <si>
    <t>Assen-West</t>
  </si>
  <si>
    <t>Assen-Zuid</t>
  </si>
  <si>
    <t>Axel</t>
  </si>
  <si>
    <t>Baflo</t>
  </si>
  <si>
    <t>Balkbrug</t>
  </si>
  <si>
    <t>Barendrecht-Pernis-Albrandswaard</t>
  </si>
  <si>
    <t>Barneveld-Voorthuizen</t>
  </si>
  <si>
    <t>Bedum</t>
  </si>
  <si>
    <t>Beilen</t>
  </si>
  <si>
    <t>Bergen op Zoom</t>
  </si>
  <si>
    <t>Bergentheim</t>
  </si>
  <si>
    <t>Bergschenhoek</t>
  </si>
  <si>
    <t>Berkel en Rodenrijs</t>
  </si>
  <si>
    <t>Beverwijk</t>
  </si>
  <si>
    <t>Blije-Holwerd</t>
  </si>
  <si>
    <t>Bodegraven</t>
  </si>
  <si>
    <t>Breda</t>
  </si>
  <si>
    <t>Broek op Langedijk</t>
  </si>
  <si>
    <t>Brunssum-Treebeek</t>
  </si>
  <si>
    <t>Buitenpost</t>
  </si>
  <si>
    <t>Bunschoten-Oost</t>
  </si>
  <si>
    <t>Bunschoten-West</t>
  </si>
  <si>
    <t>Bussum-Huizen</t>
  </si>
  <si>
    <t>Capelle aan den IJssel-Zuid/West</t>
  </si>
  <si>
    <t>Daarlerveen</t>
  </si>
  <si>
    <t>De Lier-Maassluis</t>
  </si>
  <si>
    <t>Delft</t>
  </si>
  <si>
    <t>Delfzijl</t>
  </si>
  <si>
    <t>Den Ham</t>
  </si>
  <si>
    <t>Den Helder</t>
  </si>
  <si>
    <t>Deventer</t>
  </si>
  <si>
    <t>Doesburg</t>
  </si>
  <si>
    <t>Dokkum-Driesum</t>
  </si>
  <si>
    <t>Dordrecht</t>
  </si>
  <si>
    <t>Drachten-Nijega</t>
  </si>
  <si>
    <t>Drachten-Oost</t>
  </si>
  <si>
    <t>Drachten-Zuid/West</t>
  </si>
  <si>
    <t>Driebergen-Rijsenburg</t>
  </si>
  <si>
    <t>Drogeham-Twijzel</t>
  </si>
  <si>
    <t>Dronten-Noord</t>
  </si>
  <si>
    <t>Dronten-Zuid</t>
  </si>
  <si>
    <t>Duiven-Velp</t>
  </si>
  <si>
    <t>Ede Noord</t>
  </si>
  <si>
    <t>Ede Zuid</t>
  </si>
  <si>
    <t>Eemdijk</t>
  </si>
  <si>
    <t>Eindhoven</t>
  </si>
  <si>
    <t>Eindhoven-Best</t>
  </si>
  <si>
    <t>Emmeloord</t>
  </si>
  <si>
    <t>Emmen</t>
  </si>
  <si>
    <t>Enkhuizen</t>
  </si>
  <si>
    <t>Enschede-Noord</t>
  </si>
  <si>
    <t>Enschede-West</t>
  </si>
  <si>
    <t>Enschede-Zuid</t>
  </si>
  <si>
    <t>Enumatil</t>
  </si>
  <si>
    <t>Ermelo</t>
  </si>
  <si>
    <t>Franeker</t>
  </si>
  <si>
    <t>Frieschepalen</t>
  </si>
  <si>
    <t>Gees</t>
  </si>
  <si>
    <t>Goes</t>
  </si>
  <si>
    <t>Gorinchem</t>
  </si>
  <si>
    <t>Gouda</t>
  </si>
  <si>
    <t>Gramsbergen</t>
  </si>
  <si>
    <t>Gravenhage-Centrum/Scheveningen</t>
  </si>
  <si>
    <t>Gravenhage-Zuid/Rijswijk</t>
  </si>
  <si>
    <t>Grijpskerk-Niezijl</t>
  </si>
  <si>
    <t>Groningen-Noord-West</t>
  </si>
  <si>
    <t>Groningen-Oost</t>
  </si>
  <si>
    <t>Groningen-Zuid/Helpman</t>
  </si>
  <si>
    <t>Grootegast</t>
  </si>
  <si>
    <t>Haarlem</t>
  </si>
  <si>
    <t>Harde 't</t>
  </si>
  <si>
    <t>Hardenberg-Baalder</t>
  </si>
  <si>
    <t>Hardenberg-Baalderveld</t>
  </si>
  <si>
    <t>Hardenberg-Centrum</t>
  </si>
  <si>
    <t>Harderwijk</t>
  </si>
  <si>
    <t>Hardinxveld-Giessendam</t>
  </si>
  <si>
    <t>Haren (Gr.)</t>
  </si>
  <si>
    <t>Harkstede</t>
  </si>
  <si>
    <t>Harlingen</t>
  </si>
  <si>
    <t>Hasselt (O.)</t>
  </si>
  <si>
    <t>Hattem-Centrum</t>
  </si>
  <si>
    <t>Hattem-Noord</t>
  </si>
  <si>
    <t>Haulerwijk</t>
  </si>
  <si>
    <t>Heemse</t>
  </si>
  <si>
    <t>Heemse-Marslanden</t>
  </si>
  <si>
    <t>Heerde</t>
  </si>
  <si>
    <t>Heerenveen</t>
  </si>
  <si>
    <t>Hengelo (O.)</t>
  </si>
  <si>
    <t>Hertogenbosch 's-</t>
  </si>
  <si>
    <t>Hilversum</t>
  </si>
  <si>
    <t>Hoek</t>
  </si>
  <si>
    <t>Hoogeveen</t>
  </si>
  <si>
    <t>Hoogezand-Sappemeer</t>
  </si>
  <si>
    <t>Hoogkerk (Gr.)</t>
  </si>
  <si>
    <t>Hoogvliet-Spijkenisse</t>
  </si>
  <si>
    <t>Houten</t>
  </si>
  <si>
    <t>IJsselmuiden</t>
  </si>
  <si>
    <t>IJsselstein 'Geloof in ...'</t>
  </si>
  <si>
    <t>Kampen-Noord</t>
  </si>
  <si>
    <t>Kampen-Zuid</t>
  </si>
  <si>
    <t>Kantens</t>
  </si>
  <si>
    <t>Krimpen aan den IJssel</t>
  </si>
  <si>
    <t>Langerak</t>
  </si>
  <si>
    <t>Langeslag</t>
  </si>
  <si>
    <t>Leek</t>
  </si>
  <si>
    <t>Leens</t>
  </si>
  <si>
    <t>Leerdam</t>
  </si>
  <si>
    <t>Leeuwarden</t>
  </si>
  <si>
    <t>Leiden</t>
  </si>
  <si>
    <t>Leidsche Rijn</t>
  </si>
  <si>
    <t>Lelystad</t>
  </si>
  <si>
    <t>Lemele-Lemelerveld</t>
  </si>
  <si>
    <t>Leusden</t>
  </si>
  <si>
    <t>Lisse</t>
  </si>
  <si>
    <t>Loenen-Abcoude</t>
  </si>
  <si>
    <t>Loppersum-Westeremden</t>
  </si>
  <si>
    <t>Lutten</t>
  </si>
  <si>
    <t>Maastricht</t>
  </si>
  <si>
    <t>Mariënberg</t>
  </si>
  <si>
    <t>Marknesse</t>
  </si>
  <si>
    <t>Marum</t>
  </si>
  <si>
    <t>Meppel</t>
  </si>
  <si>
    <t>Middelburg</t>
  </si>
  <si>
    <t>Middelharnis</t>
  </si>
  <si>
    <t>Middelstum</t>
  </si>
  <si>
    <t>Mijdrecht</t>
  </si>
  <si>
    <t>Monster</t>
  </si>
  <si>
    <t>Mussel</t>
  </si>
  <si>
    <t>Neede</t>
  </si>
  <si>
    <t>Nieuwegein</t>
  </si>
  <si>
    <t>Nieuwerkerk aan den IJssel</t>
  </si>
  <si>
    <t>Nieuwleusen</t>
  </si>
  <si>
    <t>Nijkerk-Oost</t>
  </si>
  <si>
    <t>Nijkerk-West</t>
  </si>
  <si>
    <t>Nijmegen</t>
  </si>
  <si>
    <t>Nijverdal</t>
  </si>
  <si>
    <t>Noardburgum</t>
  </si>
  <si>
    <t>Nunspeet</t>
  </si>
  <si>
    <t>Oegstgeest</t>
  </si>
  <si>
    <t>Oldehove</t>
  </si>
  <si>
    <t>Oosterwolde (Fr.)</t>
  </si>
  <si>
    <t>Putten</t>
  </si>
  <si>
    <t>Ridderkerk</t>
  </si>
  <si>
    <t>Rijnsburg</t>
  </si>
  <si>
    <t>Roden</t>
  </si>
  <si>
    <t>Roodeschool</t>
  </si>
  <si>
    <t>Rotterdam-Centrum</t>
  </si>
  <si>
    <t>Rotterdam-Delfshaven</t>
  </si>
  <si>
    <t>Rotterdam-Noord/Oost</t>
  </si>
  <si>
    <t>Rotterdam-Zuid</t>
  </si>
  <si>
    <t>Rouveen</t>
  </si>
  <si>
    <t>Rozenburg en Voorne</t>
  </si>
  <si>
    <t>Ruinerwold-Koekange</t>
  </si>
  <si>
    <t>Schildwolde</t>
  </si>
  <si>
    <t>Sint Jansklooster-Kadoelen</t>
  </si>
  <si>
    <t>Sliedrecht</t>
  </si>
  <si>
    <t>Smilde</t>
  </si>
  <si>
    <t>Sneek</t>
  </si>
  <si>
    <t>Soest-Baarn</t>
  </si>
  <si>
    <t>Spakenburg-Noord</t>
  </si>
  <si>
    <t>Spakenburg-Zuid</t>
  </si>
  <si>
    <t>Stadskanaal</t>
  </si>
  <si>
    <t>Staphorst</t>
  </si>
  <si>
    <t>Steenwijk</t>
  </si>
  <si>
    <t>Surhuisterveen</t>
  </si>
  <si>
    <t>Ten Boer</t>
  </si>
  <si>
    <t>Ten Post</t>
  </si>
  <si>
    <t>Terneuzen</t>
  </si>
  <si>
    <t>Tiel</t>
  </si>
  <si>
    <t>Tilburg</t>
  </si>
  <si>
    <t>Uithuizen</t>
  </si>
  <si>
    <t>Uithuizermeeden</t>
  </si>
  <si>
    <t>Ureterp</t>
  </si>
  <si>
    <t>Utrecht (Centrum)</t>
  </si>
  <si>
    <t>Utrecht-Noord/West</t>
  </si>
  <si>
    <t>Valkenburg (Z.H.)</t>
  </si>
  <si>
    <t>Veendam-Wildervank</t>
  </si>
  <si>
    <t>Veenendaal-Oost</t>
  </si>
  <si>
    <t>Veenendaal-West</t>
  </si>
  <si>
    <t>Venlo</t>
  </si>
  <si>
    <t>Vlaardingen</t>
  </si>
  <si>
    <t>Vlissingen</t>
  </si>
  <si>
    <t>Vollenhove</t>
  </si>
  <si>
    <t>Voorburg</t>
  </si>
  <si>
    <t>Vrouwenpolder</t>
  </si>
  <si>
    <t>Waardhuizen C.A.</t>
  </si>
  <si>
    <t>Waddinxveen</t>
  </si>
  <si>
    <t>Wageningen</t>
  </si>
  <si>
    <t>Wapenveld</t>
  </si>
  <si>
    <t>Wetsinge-Sauwerd</t>
  </si>
  <si>
    <t>Wezep</t>
  </si>
  <si>
    <t>Winschoten</t>
  </si>
  <si>
    <t>Winsum</t>
  </si>
  <si>
    <t>Woerden</t>
  </si>
  <si>
    <t>Zaamslag</t>
  </si>
  <si>
    <t>Zaandam</t>
  </si>
  <si>
    <t>Zaltbommel</t>
  </si>
  <si>
    <t>Zeewolde</t>
  </si>
  <si>
    <t>Zevenbergen</t>
  </si>
  <si>
    <t>Zoetermeer</t>
  </si>
  <si>
    <t>Zuidbroek</t>
  </si>
  <si>
    <t>Zuidhorn</t>
  </si>
  <si>
    <t>Zuidlaren</t>
  </si>
  <si>
    <t>Zuidwolde (Dr.)</t>
  </si>
  <si>
    <t>Zutphen</t>
  </si>
  <si>
    <t>Zwartsluis</t>
  </si>
  <si>
    <t>Zwijndrecht</t>
  </si>
  <si>
    <t>Zwijndrecht-Groote Lindt</t>
  </si>
  <si>
    <t>Zwolle-Berkum</t>
  </si>
  <si>
    <t>Zwolle-Centrum</t>
  </si>
  <si>
    <t>Zwolle-Noord</t>
  </si>
  <si>
    <t>Zwolle-West</t>
  </si>
  <si>
    <t>Zwolle-Zuid</t>
  </si>
  <si>
    <t>maand</t>
  </si>
  <si>
    <t>Rendement/intrest (jaar)</t>
  </si>
  <si>
    <t>rente kwartaal
(% over a)</t>
  </si>
  <si>
    <t>Nw.Verk.rel.</t>
  </si>
  <si>
    <t>NGK-Kerknaam</t>
  </si>
  <si>
    <t>GKv-Kerknaam</t>
  </si>
  <si>
    <t>NGK Aduard</t>
  </si>
  <si>
    <t>NGK Alblasserdam - Nieuw-Lekkerland</t>
  </si>
  <si>
    <t>NGK Alkmaar - Kapelkerk</t>
  </si>
  <si>
    <t>NGK Almelo</t>
  </si>
  <si>
    <t>NGK Almere - Levend water</t>
  </si>
  <si>
    <t>NGK Almkerk</t>
  </si>
  <si>
    <t>NGK Amersfoort - Boogkerk</t>
  </si>
  <si>
    <t>NGK Amersfoort - de Kandelaar</t>
  </si>
  <si>
    <t>NGK Amersfoort - de Lichtkring</t>
  </si>
  <si>
    <t>NGK Amersfoort - de Schaapskooi</t>
  </si>
  <si>
    <t>NGK Amersfoort Vathorst - Ontmoetingskerk</t>
  </si>
  <si>
    <t>NGK Amersfoort-West</t>
  </si>
  <si>
    <t>NGK Amersfoort - Martuskerk</t>
  </si>
  <si>
    <t>NGK Amstelveen - Stadshartkerk</t>
  </si>
  <si>
    <t>NGK Amsterdam - Oost</t>
  </si>
  <si>
    <t>NGK Amsterdam Zuid/West - Tituskapel</t>
  </si>
  <si>
    <t>NGK Breezand</t>
  </si>
  <si>
    <t>NGK Apeldoorn - de Koningshof</t>
  </si>
  <si>
    <t>NGK Apeldoorn - de Voorhof</t>
  </si>
  <si>
    <t>NGK Arnhem - Koepelkerk</t>
  </si>
  <si>
    <t>NGK Assen - Het Lichtpunt</t>
  </si>
  <si>
    <t>NGK Assen-Marsdijk</t>
  </si>
  <si>
    <t>NGK Assen-Peelo</t>
  </si>
  <si>
    <t>NGK Assen-West</t>
  </si>
  <si>
    <t>NGK Assen-Zuid</t>
  </si>
  <si>
    <t>NGK Axel</t>
  </si>
  <si>
    <t>NGK Baflo – Het Anker</t>
  </si>
  <si>
    <t>NGK Balkbrug - de Lichtbron</t>
  </si>
  <si>
    <t>NGK Barendrecht - Diamantgemeente</t>
  </si>
  <si>
    <t>NGK Barneveld - de Burcht</t>
  </si>
  <si>
    <t>NGK Bedum</t>
  </si>
  <si>
    <t>NGK Beilen</t>
  </si>
  <si>
    <t>NGK Bergen op Zoom – Emmauskerk</t>
  </si>
  <si>
    <t>NGK Bergentheim - de Hoeksteen</t>
  </si>
  <si>
    <t>NGK Bergschenhoek</t>
  </si>
  <si>
    <t>NGK Berkel en Rodenrijs - de Bron</t>
  </si>
  <si>
    <t>NGK Beverwijk - Immanuelkerk</t>
  </si>
  <si>
    <t>NGK Blije en omstreken</t>
  </si>
  <si>
    <t>NGK Bodegraven</t>
  </si>
  <si>
    <t>NGK Breda - Ontmoetingskerk</t>
  </si>
  <si>
    <t>NCGK Broek op Langedijk - de Ontmoeting</t>
  </si>
  <si>
    <t>NGK Brunssum-Treebeek</t>
  </si>
  <si>
    <t>NGK Buitenpost</t>
  </si>
  <si>
    <t>NGK Bunschoten-Oost</t>
  </si>
  <si>
    <t>NGK Bunschoten-West</t>
  </si>
  <si>
    <t>NGK Bussum-Huizen</t>
  </si>
  <si>
    <t>NGK Capelle aan den IJssel - de Voorhof</t>
  </si>
  <si>
    <t>NGK Daarlerveen - de Kruiskerk</t>
  </si>
  <si>
    <t>NGK Dalfsen</t>
  </si>
  <si>
    <t>Dalfsen-Oost en-West</t>
  </si>
  <si>
    <t>NGK De Lier-Maassluis</t>
  </si>
  <si>
    <t>NGK Delft</t>
  </si>
  <si>
    <t>NGK Den Ham - de Fontein</t>
  </si>
  <si>
    <t>NCGK Den Helder</t>
  </si>
  <si>
    <t>Samenwerkingsgemeente CGK-NGK Deventer - Koningskerk</t>
  </si>
  <si>
    <t>NCGK Doesburg - Ooipoortkerk</t>
  </si>
  <si>
    <t>NGK Dokkum-Driesum</t>
  </si>
  <si>
    <t>NGK Dordrecht - Kandelaarkerk</t>
  </si>
  <si>
    <t>NGK Drachten - de Fontein</t>
  </si>
  <si>
    <t>NGK Drachten - De Hoeksteen</t>
  </si>
  <si>
    <t>NGK Drachten - de Arke</t>
  </si>
  <si>
    <t>NGK Drogeham-Twijzel</t>
  </si>
  <si>
    <t>NGK Dronten - Morgenster</t>
  </si>
  <si>
    <t>NGK Dronten - Dronten-Zuid</t>
  </si>
  <si>
    <t>NGK Duiven-Velp</t>
  </si>
  <si>
    <t>NGK Ede - Ontmoetingskerk Noord</t>
  </si>
  <si>
    <t>NGK Ede - Ontmoetingskerk Zuid</t>
  </si>
  <si>
    <t>NGK Eemdijk - Westerkerk</t>
  </si>
  <si>
    <t>NGK Eindhoven - Jacobuskerk</t>
  </si>
  <si>
    <t>NGK Best</t>
  </si>
  <si>
    <t>NGK Emmeloord - Pro Rege</t>
  </si>
  <si>
    <t>NGK Emmen</t>
  </si>
  <si>
    <t>NCGK Enkhuizen - Levend Water</t>
  </si>
  <si>
    <t>NGK Enschede - Noorderkerk</t>
  </si>
  <si>
    <t>NGK Enschede - Immanuelkerk</t>
  </si>
  <si>
    <t>NGK Enschede - Stadskerk de Verbinding</t>
  </si>
  <si>
    <t>NGK Enumatil</t>
  </si>
  <si>
    <t>NGK Ermelo - Rehobothkerk</t>
  </si>
  <si>
    <t>NCGK  Franeker - de Voorhof</t>
  </si>
  <si>
    <t>NGK Frieschepalen</t>
  </si>
  <si>
    <t>NGK Gees - de Akker</t>
  </si>
  <si>
    <t>NGK Goes</t>
  </si>
  <si>
    <t>NGK Gorinchem</t>
  </si>
  <si>
    <t>NGK Gouda</t>
  </si>
  <si>
    <t>NGK Gramsbergen</t>
  </si>
  <si>
    <t>NGK Den Haag - Ichthuskerk</t>
  </si>
  <si>
    <t>NGK Den Haag - Morgensterkerk</t>
  </si>
  <si>
    <t>NGK Grijpskerk</t>
  </si>
  <si>
    <t>NGK Groningen-NoordWest - Columnakerk</t>
  </si>
  <si>
    <t>NGK Groningen-Oost</t>
  </si>
  <si>
    <t>NGK Groningen - Refajahkerk</t>
  </si>
  <si>
    <t>NGK Grootegast - de Morgenster</t>
  </si>
  <si>
    <t>NGK Haarlem - Fonteinkerk</t>
  </si>
  <si>
    <t>NGK 't Harde</t>
  </si>
  <si>
    <t>NGK Hardenberg-Baalder</t>
  </si>
  <si>
    <t>NGK Hardenberg-Baalderveld</t>
  </si>
  <si>
    <t>NGK Hardenberg - Centrum</t>
  </si>
  <si>
    <t>NGK Harderwijk - Petrakerk</t>
  </si>
  <si>
    <t>NGKV Hardinxveld-Giessendam</t>
  </si>
  <si>
    <t>NGK Haren - Ontmoetingskerk</t>
  </si>
  <si>
    <t>NGK Harkstede</t>
  </si>
  <si>
    <t>NCGK Harlingen</t>
  </si>
  <si>
    <t>NGK Hasselt - Ontmoetingskerk</t>
  </si>
  <si>
    <t>NGK Hattem - Gasthuiskerk</t>
  </si>
  <si>
    <t>NGK Hattem - de Open Poort</t>
  </si>
  <si>
    <t>NGK Haulerwijk - Kruiskerk</t>
  </si>
  <si>
    <t>NGK Heemse</t>
  </si>
  <si>
    <t>NGK Hardenberg - Heemse-Marslanden</t>
  </si>
  <si>
    <t>NGKV Heerde/Epe</t>
  </si>
  <si>
    <t>NGK Heerenveen - Fonteinkerk</t>
  </si>
  <si>
    <t>3GK Hengelo</t>
  </si>
  <si>
    <t>NGK 's-Hertogenbosch</t>
  </si>
  <si>
    <t>NCGK Hilversum - de Verbinding</t>
  </si>
  <si>
    <t>NGK Hoek</t>
  </si>
  <si>
    <t>NGK Hoogeveen - de Opgang</t>
  </si>
  <si>
    <t>NGK Hoogezand-Sappemeer - de Ark</t>
  </si>
  <si>
    <t>NGK Hoogkerk - de Verbinding</t>
  </si>
  <si>
    <t>NGK Hoogvliet-Spijkenisse</t>
  </si>
  <si>
    <t>NGK Houten - Het Kruispunt</t>
  </si>
  <si>
    <t>NGK IJsselmuiden – de Rank</t>
  </si>
  <si>
    <t>NGK IJsselstein - Geloof in IJsselstein</t>
  </si>
  <si>
    <t>NGK Kampen - Eudokiakerk</t>
  </si>
  <si>
    <t>NGK Kampen – Bazuinkerk</t>
  </si>
  <si>
    <t>NGK Kantens</t>
  </si>
  <si>
    <t>NGK Krimpen aan den Ijssel</t>
  </si>
  <si>
    <t>NGKV Langerak e.o.</t>
  </si>
  <si>
    <t>NGKV Heino - Langeslag De Regenboog</t>
  </si>
  <si>
    <t>NGK Leek</t>
  </si>
  <si>
    <t>NGK Leens</t>
  </si>
  <si>
    <t>NGK Leerdam - de Hoeksteen</t>
  </si>
  <si>
    <t>NGK Leeuwarden - de Morgenster</t>
  </si>
  <si>
    <t>NGK Leiden - Herengrachtkerk</t>
  </si>
  <si>
    <t>NGK Utrecht Leidsche Rijn</t>
  </si>
  <si>
    <t>NGK Lelystad - Lichtbron</t>
  </si>
  <si>
    <t>NGK Lemele - Lemelerveld</t>
  </si>
  <si>
    <t>NGK Leusden - de Koningshof</t>
  </si>
  <si>
    <t>3GK Lisse SWG</t>
  </si>
  <si>
    <t>NGK Loenen aan de Vecht - VAKerk</t>
  </si>
  <si>
    <t>NGK Loppersum</t>
  </si>
  <si>
    <t>NGK Lutten - de Opgang</t>
  </si>
  <si>
    <t>NGKV Maastricht</t>
  </si>
  <si>
    <t>NGK Mariënberg - Ontmoetingskerk</t>
  </si>
  <si>
    <t>NGK Marknesse - de Bron</t>
  </si>
  <si>
    <t>NGK Marum - Immanuëlkerk</t>
  </si>
  <si>
    <t>NGK Meppel</t>
  </si>
  <si>
    <t>NGK Middelburg</t>
  </si>
  <si>
    <t>NGK Middelharnis</t>
  </si>
  <si>
    <t>NGK Middelstum</t>
  </si>
  <si>
    <t>NGK Mijdrecht - Veenhartkerk</t>
  </si>
  <si>
    <t>NGK Monster - Maranathakerk</t>
  </si>
  <si>
    <t>NGK Mussel - de Verbinding</t>
  </si>
  <si>
    <t>NGKV Neede</t>
  </si>
  <si>
    <t>NCGK Nieuwegein 'Het Anker'</t>
  </si>
  <si>
    <t>NGK Nieuwerkerk aan den Ijssel</t>
  </si>
  <si>
    <t>NGK Nieuwleusen</t>
  </si>
  <si>
    <t>NGK Nijkerk-Oost</t>
  </si>
  <si>
    <t>NGK Nijkerk-West</t>
  </si>
  <si>
    <t>NCGK Nijmegen - Boskapel</t>
  </si>
  <si>
    <t>NGKV Nijverdal</t>
  </si>
  <si>
    <t>NGK Noardburgum -  Immanuelkerk</t>
  </si>
  <si>
    <t>NGKV Nunspeet</t>
  </si>
  <si>
    <t>NGK Oegstgeest - Rehobothkerk</t>
  </si>
  <si>
    <t>NGK Oldehove</t>
  </si>
  <si>
    <t>NGK Oosterwolde - Hooge Eschkerk</t>
  </si>
  <si>
    <t>NGK Putten</t>
  </si>
  <si>
    <t>NGK Ridderkerk - Maranathakerk</t>
  </si>
  <si>
    <t>NGK Rijnsburg</t>
  </si>
  <si>
    <t>NGK Roden - de Open Hof</t>
  </si>
  <si>
    <t>NGK Roodeschool</t>
  </si>
  <si>
    <t>NGK Rotterdam - Waterpleinkerk</t>
  </si>
  <si>
    <t>NGK Rotterdam-Delfshaven</t>
  </si>
  <si>
    <t>NGK Rotterdam - Ichthuskerk</t>
  </si>
  <si>
    <t>NCGK Rotterdam-Zuid - Samenwerkingsgemeente</t>
  </si>
  <si>
    <t>NGK Rouveen - de Levensbron</t>
  </si>
  <si>
    <t>NCGK Rozenburg en Voorne</t>
  </si>
  <si>
    <t>NGK Ruinerwold-Koekange</t>
  </si>
  <si>
    <t>NGK Schildwolde</t>
  </si>
  <si>
    <t>NGK Sint Jansklooster - Kadoelen</t>
  </si>
  <si>
    <t>NGKV Sliedrecht</t>
  </si>
  <si>
    <t>NGK Smilde</t>
  </si>
  <si>
    <t>NCGK Sneek</t>
  </si>
  <si>
    <t>NGK Soest-Baarn</t>
  </si>
  <si>
    <t>NGK Spakenburg-Noord</t>
  </si>
  <si>
    <t>NGK Spakenburg-Zuid</t>
  </si>
  <si>
    <t>NCGK Stadskanaal - de Lichtbron</t>
  </si>
  <si>
    <t>NGK Staphorst</t>
  </si>
  <si>
    <t>NGK Steenwijk – Kleine Kerk</t>
  </si>
  <si>
    <t>NCGK Surhuisterveen</t>
  </si>
  <si>
    <t>NGK Ten Boer - de Levensbron</t>
  </si>
  <si>
    <t>NGK Ten Post</t>
  </si>
  <si>
    <t>NGK Terneuzen</t>
  </si>
  <si>
    <t>NGK Tiel</t>
  </si>
  <si>
    <t>NGK Tilburg - Ontmoetingskerk</t>
  </si>
  <si>
    <t>NGK Uithuizen - Goede Herder Kerk</t>
  </si>
  <si>
    <t>NGK Uithuizermeeden - de Wijngaard</t>
  </si>
  <si>
    <t>NGK Ureterp - de Levensbron</t>
  </si>
  <si>
    <t>NGK Utrecht - Rehobothkerk</t>
  </si>
  <si>
    <t>NGK Utrecht - Opstandingskerk</t>
  </si>
  <si>
    <t>NGK Valkenburg</t>
  </si>
  <si>
    <t>NCGK Veendam-Wildervank - de Kandelaar</t>
  </si>
  <si>
    <t>NGK Veenendaal - Poortkerk Oost</t>
  </si>
  <si>
    <t>NGK Veenendaal - Poortkerk West</t>
  </si>
  <si>
    <t>NGK Venlo - de Brug</t>
  </si>
  <si>
    <t>NGK Vlaardingen - de Fontein</t>
  </si>
  <si>
    <t>NGK Vlissingen</t>
  </si>
  <si>
    <t>NGK Vollenhove - de Hoeksteen</t>
  </si>
  <si>
    <t>NGK Voorburg e.o. – Franse Kerk</t>
  </si>
  <si>
    <t>NGK Vrouwenpolder</t>
  </si>
  <si>
    <t>NGK Waardhuizen</t>
  </si>
  <si>
    <t>NGK Waddinxveen</t>
  </si>
  <si>
    <t>NGK Wageningen - de Wagenburcht</t>
  </si>
  <si>
    <t>NGK Wapenveld - GK de Brug</t>
  </si>
  <si>
    <t>NGK Sauwerd - de Hoeksteen</t>
  </si>
  <si>
    <t>NGK Wezep - Noorderlicht</t>
  </si>
  <si>
    <t>NGK Winschoten</t>
  </si>
  <si>
    <t>NGK Winsum</t>
  </si>
  <si>
    <t>NCGK Woerden - Rehobothkerk</t>
  </si>
  <si>
    <t>NGK Zaamslag</t>
  </si>
  <si>
    <t>NGK Zaandam - Zaankerk</t>
  </si>
  <si>
    <t>NGK Zaltbommel - de Ontmoeting</t>
  </si>
  <si>
    <t>NGK Zeewolde - de Schuilhof</t>
  </si>
  <si>
    <t>NGK Zevenbergen</t>
  </si>
  <si>
    <t>3GK Zoetermeer 'Het Lichtbaken'</t>
  </si>
  <si>
    <t>NGK Zuidbroek</t>
  </si>
  <si>
    <t>NGK Zuidhorn</t>
  </si>
  <si>
    <t>NGK Zuidlaren - Kandelaarkerk</t>
  </si>
  <si>
    <t>NGK Zuidwolde Dr.</t>
  </si>
  <si>
    <t>NGK Zutphen</t>
  </si>
  <si>
    <t>NGK Zwartsluis</t>
  </si>
  <si>
    <t>NGK Zwijndrecht</t>
  </si>
  <si>
    <t>NGK Zwijndrecht-Groote Lindt</t>
  </si>
  <si>
    <t>NGK Zwolle-Berkum</t>
  </si>
  <si>
    <t>NGK Zwolle - Plantagekerk</t>
  </si>
  <si>
    <t>NGK Zwolle - Opstandingskerk</t>
  </si>
  <si>
    <t>NGK Zwolle - de Fontein</t>
  </si>
  <si>
    <t>NGK Zwolle - Koningskerk</t>
  </si>
  <si>
    <t>Relatienr</t>
  </si>
  <si>
    <t>NGK Doorn (oud Driebergen)</t>
  </si>
  <si>
    <t>Kerknr.</t>
  </si>
  <si>
    <t>NGK Ommen - Het Baken</t>
  </si>
  <si>
    <t>Ommen-Noord/Oost en -West</t>
  </si>
  <si>
    <t xml:space="preserve">
schuld voor rente
begin kwartaal</t>
  </si>
  <si>
    <t>Voorlopige schuld per ziel</t>
  </si>
  <si>
    <t>Voorlopige schuld per 1-1-2027</t>
  </si>
  <si>
    <t>Stel: annuïteit 2027-2039, te betalen per jaar</t>
  </si>
  <si>
    <t>Verwachte verplichtingen periode 2027 t/m 2039</t>
  </si>
  <si>
    <t>NGK Alphen aan den Rijn (nr. 107)</t>
  </si>
  <si>
    <t>NGK Appingedam (nr. 121-156)</t>
  </si>
  <si>
    <t>NGK Delfzijl (nr. 156-121)</t>
  </si>
  <si>
    <t>GOED</t>
  </si>
  <si>
    <t>1 januari 2027</t>
  </si>
  <si>
    <t>vooruitbetaling in deze maand</t>
  </si>
  <si>
    <r>
      <t>Vul onder</t>
    </r>
    <r>
      <rPr>
        <b/>
        <sz val="10"/>
        <color theme="1"/>
        <rFont val="Century Gothic"/>
        <family val="2"/>
      </rPr>
      <t xml:space="preserve"> 'b'</t>
    </r>
    <r>
      <rPr>
        <sz val="10"/>
        <color theme="1"/>
        <rFont val="Century Gothic"/>
        <family val="2"/>
      </rPr>
      <t xml:space="preserve"> het bedrag in van</t>
    </r>
  </si>
  <si>
    <t>de voouitbetalingen.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</si>
</sst>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00%"/>
    <numFmt numFmtId="166" formatCode="#,##0.00_ ;\-#,##0.00\ "/>
    <numFmt numFmtId="167" formatCode="0.00000%"/>
    <numFmt numFmtId="168" formatCode="mmmm\ yyyy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i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rgb="FFFFFF00"/>
      <name val="Century Gothic"/>
      <family val="2"/>
    </font>
    <font>
      <i/>
      <sz val="10"/>
      <color theme="1"/>
      <name val="Century Gothic"/>
      <family val="2"/>
    </font>
    <font>
      <sz val="8"/>
      <color indexed="81"/>
      <name val="Century Gothic"/>
      <family val="2"/>
    </font>
    <font>
      <b/>
      <sz val="14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1" fillId="0" borderId="0"/>
    <xf numFmtId="43" fontId="11" fillId="0" borderId="0" applyFont="0" applyFill="0" applyBorder="0" applyAlignment="0" applyProtection="0"/>
  </cellStyleXfs>
  <cellXfs count="79">
    <xf numFmtId="0" fontId="0" fillId="0" borderId="0" xfId="0"/>
    <xf numFmtId="0" fontId="0" fillId="5" borderId="0" xfId="0" applyFill="1" applyProtection="1">
      <protection hidden="1"/>
    </xf>
    <xf numFmtId="0" fontId="4" fillId="5" borderId="0" xfId="0" applyFont="1" applyFill="1" applyAlignment="1" applyProtection="1">
      <alignment horizontal="right"/>
      <protection hidden="1"/>
    </xf>
    <xf numFmtId="14" fontId="0" fillId="5" borderId="0" xfId="0" applyNumberFormat="1" applyFill="1" applyAlignment="1" applyProtection="1">
      <alignment horizontal="center"/>
      <protection hidden="1"/>
    </xf>
    <xf numFmtId="0" fontId="9" fillId="5" borderId="0" xfId="0" applyFont="1" applyFill="1" applyProtection="1">
      <protection hidden="1"/>
    </xf>
    <xf numFmtId="165" fontId="0" fillId="5" borderId="0" xfId="2" applyNumberFormat="1" applyFont="1" applyFill="1" applyProtection="1">
      <protection hidden="1"/>
    </xf>
    <xf numFmtId="0" fontId="7" fillId="0" borderId="0" xfId="0" applyFont="1"/>
    <xf numFmtId="0" fontId="7" fillId="12" borderId="0" xfId="0" applyFont="1" applyFill="1"/>
    <xf numFmtId="0" fontId="7" fillId="15" borderId="0" xfId="0" applyFont="1" applyFill="1"/>
    <xf numFmtId="0" fontId="6" fillId="12" borderId="2" xfId="0" applyFont="1" applyFill="1" applyBorder="1" applyAlignment="1">
      <alignment horizontal="center"/>
    </xf>
    <xf numFmtId="0" fontId="6" fillId="12" borderId="0" xfId="0" applyFont="1" applyFill="1" applyAlignment="1">
      <alignment horizontal="right"/>
    </xf>
    <xf numFmtId="0" fontId="13" fillId="15" borderId="0" xfId="0" applyFont="1" applyFill="1" applyAlignment="1">
      <alignment horizontal="right"/>
    </xf>
    <xf numFmtId="0" fontId="8" fillId="15" borderId="0" xfId="0" applyFont="1" applyFill="1" applyAlignment="1">
      <alignment horizontal="left"/>
    </xf>
    <xf numFmtId="0" fontId="8" fillId="12" borderId="0" xfId="0" applyFont="1" applyFill="1"/>
    <xf numFmtId="0" fontId="8" fillId="14" borderId="0" xfId="0" applyFont="1" applyFill="1"/>
    <xf numFmtId="0" fontId="7" fillId="14" borderId="0" xfId="0" applyFont="1" applyFill="1"/>
    <xf numFmtId="3" fontId="7" fillId="10" borderId="2" xfId="0" applyNumberFormat="1" applyFont="1" applyFill="1" applyBorder="1"/>
    <xf numFmtId="3" fontId="7" fillId="11" borderId="0" xfId="0" applyNumberFormat="1" applyFont="1" applyFill="1"/>
    <xf numFmtId="0" fontId="10" fillId="3" borderId="0" xfId="0" applyFont="1" applyFill="1"/>
    <xf numFmtId="0" fontId="16" fillId="3" borderId="0" xfId="0" applyFont="1" applyFill="1"/>
    <xf numFmtId="0" fontId="17" fillId="3" borderId="0" xfId="0" applyFont="1" applyFill="1" applyAlignment="1">
      <alignment horizontal="right"/>
    </xf>
    <xf numFmtId="167" fontId="0" fillId="5" borderId="0" xfId="0" applyNumberFormat="1" applyFill="1" applyProtection="1">
      <protection hidden="1"/>
    </xf>
    <xf numFmtId="166" fontId="14" fillId="5" borderId="0" xfId="1" applyNumberFormat="1" applyFont="1" applyFill="1" applyProtection="1">
      <protection hidden="1"/>
    </xf>
    <xf numFmtId="0" fontId="14" fillId="5" borderId="0" xfId="0" applyFont="1" applyFill="1" applyProtection="1">
      <protection hidden="1"/>
    </xf>
    <xf numFmtId="166" fontId="14" fillId="5" borderId="0" xfId="0" applyNumberFormat="1" applyFont="1" applyFill="1" applyProtection="1">
      <protection hidden="1"/>
    </xf>
    <xf numFmtId="166" fontId="0" fillId="5" borderId="0" xfId="0" applyNumberFormat="1" applyFill="1" applyProtection="1">
      <protection hidden="1"/>
    </xf>
    <xf numFmtId="0" fontId="8" fillId="3" borderId="0" xfId="0" applyFont="1" applyFill="1"/>
    <xf numFmtId="0" fontId="7" fillId="3" borderId="0" xfId="0" applyFont="1" applyFill="1"/>
    <xf numFmtId="0" fontId="8" fillId="16" borderId="0" xfId="0" applyFont="1" applyFill="1"/>
    <xf numFmtId="0" fontId="7" fillId="16" borderId="0" xfId="0" applyFont="1" applyFill="1"/>
    <xf numFmtId="0" fontId="19" fillId="8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0" fontId="2" fillId="7" borderId="0" xfId="0" applyFont="1" applyFill="1" applyProtection="1">
      <protection hidden="1"/>
    </xf>
    <xf numFmtId="0" fontId="19" fillId="2" borderId="0" xfId="0" applyFont="1" applyFill="1" applyAlignment="1" applyProtection="1">
      <alignment horizontal="left"/>
      <protection hidden="1"/>
    </xf>
    <xf numFmtId="9" fontId="12" fillId="4" borderId="0" xfId="2" applyFont="1" applyFill="1" applyAlignment="1" applyProtection="1">
      <alignment horizontal="right"/>
      <protection hidden="1"/>
    </xf>
    <xf numFmtId="0" fontId="11" fillId="7" borderId="0" xfId="0" applyFont="1" applyFill="1" applyProtection="1">
      <protection hidden="1"/>
    </xf>
    <xf numFmtId="9" fontId="19" fillId="2" borderId="0" xfId="2" applyFont="1" applyFill="1" applyAlignment="1" applyProtection="1">
      <alignment horizontal="left"/>
      <protection hidden="1"/>
    </xf>
    <xf numFmtId="164" fontId="11" fillId="7" borderId="0" xfId="1" applyNumberFormat="1" applyFont="1" applyFill="1" applyProtection="1">
      <protection hidden="1"/>
    </xf>
    <xf numFmtId="9" fontId="11" fillId="7" borderId="0" xfId="2" applyFont="1" applyFill="1" applyAlignment="1" applyProtection="1">
      <alignment horizontal="left"/>
      <protection hidden="1"/>
    </xf>
    <xf numFmtId="164" fontId="12" fillId="7" borderId="0" xfId="1" applyNumberFormat="1" applyFont="1" applyFill="1" applyProtection="1">
      <protection hidden="1"/>
    </xf>
    <xf numFmtId="9" fontId="18" fillId="4" borderId="0" xfId="2" applyFont="1" applyFill="1" applyAlignment="1" applyProtection="1">
      <alignment horizontal="left"/>
      <protection hidden="1"/>
    </xf>
    <xf numFmtId="43" fontId="18" fillId="4" borderId="0" xfId="1" applyFont="1" applyFill="1" applyProtection="1">
      <protection hidden="1"/>
    </xf>
    <xf numFmtId="0" fontId="6" fillId="7" borderId="0" xfId="0" applyFont="1" applyFill="1" applyAlignment="1" applyProtection="1">
      <alignment horizontal="left"/>
      <protection hidden="1"/>
    </xf>
    <xf numFmtId="0" fontId="19" fillId="2" borderId="0" xfId="0" applyFont="1" applyFill="1" applyProtection="1">
      <protection hidden="1"/>
    </xf>
    <xf numFmtId="0" fontId="2" fillId="13" borderId="0" xfId="0" applyFont="1" applyFill="1" applyAlignment="1" applyProtection="1">
      <alignment horizontal="left"/>
      <protection hidden="1"/>
    </xf>
    <xf numFmtId="0" fontId="20" fillId="0" borderId="0" xfId="0" applyFont="1"/>
    <xf numFmtId="0" fontId="11" fillId="7" borderId="0" xfId="0" applyFont="1" applyFill="1" applyAlignment="1" applyProtection="1">
      <alignment horizontal="left"/>
      <protection hidden="1"/>
    </xf>
    <xf numFmtId="164" fontId="11" fillId="7" borderId="0" xfId="1" applyNumberFormat="1" applyFont="1" applyFill="1" applyBorder="1" applyProtection="1">
      <protection hidden="1"/>
    </xf>
    <xf numFmtId="0" fontId="6" fillId="7" borderId="0" xfId="0" applyFont="1" applyFill="1" applyProtection="1">
      <protection hidden="1"/>
    </xf>
    <xf numFmtId="43" fontId="2" fillId="7" borderId="0" xfId="1" applyFont="1" applyFill="1" applyProtection="1">
      <protection hidden="1"/>
    </xf>
    <xf numFmtId="0" fontId="12" fillId="7" borderId="0" xfId="0" applyFont="1" applyFill="1" applyAlignment="1" applyProtection="1">
      <alignment horizontal="left"/>
      <protection hidden="1"/>
    </xf>
    <xf numFmtId="43" fontId="12" fillId="6" borderId="0" xfId="1" applyFont="1" applyFill="1" applyProtection="1">
      <protection hidden="1"/>
    </xf>
    <xf numFmtId="0" fontId="22" fillId="7" borderId="0" xfId="0" applyFont="1" applyFill="1" applyProtection="1">
      <protection hidden="1"/>
    </xf>
    <xf numFmtId="164" fontId="2" fillId="7" borderId="0" xfId="0" applyNumberFormat="1" applyFont="1" applyFill="1" applyProtection="1">
      <protection hidden="1"/>
    </xf>
    <xf numFmtId="164" fontId="6" fillId="9" borderId="1" xfId="0" applyNumberFormat="1" applyFont="1" applyFill="1" applyBorder="1" applyAlignment="1" applyProtection="1">
      <alignment horizontal="right"/>
      <protection hidden="1"/>
    </xf>
    <xf numFmtId="0" fontId="6" fillId="9" borderId="1" xfId="0" applyFont="1" applyFill="1" applyBorder="1" applyAlignment="1" applyProtection="1">
      <alignment horizontal="right"/>
      <protection hidden="1"/>
    </xf>
    <xf numFmtId="0" fontId="2" fillId="5" borderId="0" xfId="0" applyFont="1" applyFill="1" applyProtection="1"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right" wrapText="1"/>
      <protection hidden="1"/>
    </xf>
    <xf numFmtId="43" fontId="2" fillId="7" borderId="4" xfId="1" applyFont="1" applyFill="1" applyBorder="1" applyAlignment="1" applyProtection="1">
      <alignment horizontal="right"/>
      <protection hidden="1"/>
    </xf>
    <xf numFmtId="43" fontId="2" fillId="14" borderId="1" xfId="0" applyNumberFormat="1" applyFont="1" applyFill="1" applyBorder="1" applyProtection="1">
      <protection locked="0"/>
    </xf>
    <xf numFmtId="43" fontId="2" fillId="7" borderId="1" xfId="0" applyNumberFormat="1" applyFont="1" applyFill="1" applyBorder="1" applyProtection="1">
      <protection hidden="1"/>
    </xf>
    <xf numFmtId="43" fontId="2" fillId="7" borderId="4" xfId="0" applyNumberFormat="1" applyFont="1" applyFill="1" applyBorder="1" applyProtection="1">
      <protection hidden="1"/>
    </xf>
    <xf numFmtId="43" fontId="2" fillId="6" borderId="1" xfId="0" applyNumberFormat="1" applyFont="1" applyFill="1" applyBorder="1" applyProtection="1">
      <protection hidden="1"/>
    </xf>
    <xf numFmtId="164" fontId="2" fillId="5" borderId="0" xfId="1" applyNumberFormat="1" applyFont="1" applyFill="1" applyProtection="1">
      <protection hidden="1"/>
    </xf>
    <xf numFmtId="14" fontId="19" fillId="2" borderId="0" xfId="0" applyNumberFormat="1" applyFont="1" applyFill="1" applyAlignment="1" applyProtection="1">
      <alignment horizontal="center"/>
      <protection hidden="1"/>
    </xf>
    <xf numFmtId="43" fontId="19" fillId="2" borderId="0" xfId="1" applyFont="1" applyFill="1" applyProtection="1">
      <protection hidden="1"/>
    </xf>
    <xf numFmtId="14" fontId="2" fillId="5" borderId="0" xfId="0" applyNumberFormat="1" applyFont="1" applyFill="1" applyAlignment="1" applyProtection="1">
      <alignment horizontal="center"/>
      <protection hidden="1"/>
    </xf>
    <xf numFmtId="14" fontId="19" fillId="2" borderId="0" xfId="0" applyNumberFormat="1" applyFont="1" applyFill="1" applyAlignment="1" applyProtection="1">
      <alignment horizontal="left"/>
      <protection hidden="1"/>
    </xf>
    <xf numFmtId="17" fontId="2" fillId="7" borderId="1" xfId="0" applyNumberFormat="1" applyFont="1" applyFill="1" applyBorder="1" applyAlignment="1" applyProtection="1">
      <alignment horizontal="left"/>
      <protection hidden="1"/>
    </xf>
    <xf numFmtId="168" fontId="2" fillId="7" borderId="1" xfId="0" applyNumberFormat="1" applyFont="1" applyFill="1" applyBorder="1" applyAlignment="1" applyProtection="1">
      <alignment horizontal="center"/>
      <protection hidden="1"/>
    </xf>
    <xf numFmtId="49" fontId="2" fillId="7" borderId="1" xfId="0" applyNumberFormat="1" applyFont="1" applyFill="1" applyBorder="1" applyAlignment="1" applyProtection="1">
      <alignment horizontal="center"/>
      <protection hidden="1"/>
    </xf>
    <xf numFmtId="43" fontId="2" fillId="14" borderId="1" xfId="0" applyNumberFormat="1" applyFont="1" applyFill="1" applyBorder="1" applyProtection="1">
      <protection hidden="1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24" fillId="8" borderId="0" xfId="0" applyFont="1" applyFill="1" applyProtection="1"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2" fillId="14" borderId="0" xfId="0" applyFont="1" applyFill="1" applyProtection="1">
      <protection hidden="1"/>
    </xf>
    <xf numFmtId="0" fontId="1" fillId="14" borderId="0" xfId="0" applyFont="1" applyFill="1" applyProtection="1">
      <protection hidden="1"/>
    </xf>
  </cellXfs>
  <cellStyles count="6">
    <cellStyle name="Komma" xfId="1" builtinId="3"/>
    <cellStyle name="Komma 2" xfId="5" xr:uid="{0D4A513E-B7AD-40AD-91B5-A80CD72BB873}"/>
    <cellStyle name="Procent" xfId="2" builtinId="5"/>
    <cellStyle name="Standaard" xfId="0" builtinId="0"/>
    <cellStyle name="Standaard 2" xfId="4" xr:uid="{2315F715-9233-4908-8E31-C0872D4434DD}"/>
    <cellStyle name="Standaard 3" xfId="3" xr:uid="{00149E59-A279-48AD-B38F-88F15ADE5E2D}"/>
  </cellStyles>
  <dxfs count="2">
    <dxf>
      <font>
        <b val="0"/>
        <i val="0"/>
        <color theme="0"/>
      </font>
      <numFmt numFmtId="30" formatCode="@"/>
      <fill>
        <patternFill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967459</xdr:colOff>
      <xdr:row>2</xdr:row>
      <xdr:rowOff>19896</xdr:rowOff>
    </xdr:from>
    <xdr:to>
      <xdr:col>4</xdr:col>
      <xdr:colOff>930144</xdr:colOff>
      <xdr:row>6</xdr:row>
      <xdr:rowOff>96388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428CAAF-E73A-4D08-A4D3-91880E249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5147" y="424709"/>
          <a:ext cx="1195220" cy="790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eijerpensioen-my.sharepoint.com/personal/edwin_meijerpensioen_nl/Documents/Meijer%20Pensioen/VSE/2022-09-16%20-%20VSE%20-%20Vergelijking%20varianten%20Triple%20A%20-%20bij%20definitief%20rapport%2016-09-2022.xlsx" TargetMode="External"/><Relationship Id="rId2" Type="http://schemas.microsoft.com/office/2019/04/relationships/externalLinkLongPath" Target="https://meijerpensioen-my.sharepoint.com/personal/edwin_meijerpensioen_nl/Documents/Meijer%20Pensioen/VSE/Rekentools%20(extern)/Vervroegd%20aflossen%202024-2026/2022-09-16%20-%20VSE%20-%20Vergelijking%20varianten%20Triple%20A%20-%20bij%20definitief%20rapport%2016-09-2022.xlsx?F47DB172" TargetMode="External"/><Relationship Id="rId1" Type="http://schemas.openxmlformats.org/officeDocument/2006/relationships/externalLinkPath" Target="file:///\\F47DB172\2022-09-16%20-%20VSE%20-%20Vergelijking%20varianten%20Triple%20A%20-%20bij%20definitief%20rapport%2016-09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heck indexatie-streefdekking"/>
      <sheetName val="uitleg Ruurd"/>
      <sheetName val="nav vraag GKV Adam Oosterpark"/>
      <sheetName val="Middeling schuld per 1-1-2027"/>
      <sheetName val="Annuiteit - aflossing"/>
      <sheetName val="Schuld en aflossing"/>
      <sheetName val="Schuld en aflossing (D2-2023)"/>
      <sheetName val="Schuld en aflossing (D2-2022)"/>
      <sheetName val="Varianten"/>
      <sheetName val="Vergelijking 2018 vs 2022"/>
      <sheetName val="Vergelijking varianten 2022"/>
      <sheetName val="Triple A 2018-2019"/>
      <sheetName val="Triple A 15-9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</v>
          </cell>
          <cell r="B2" t="str">
            <v>0.1</v>
          </cell>
          <cell r="C2" t="str">
            <v>nominaal</v>
          </cell>
          <cell r="D2">
            <v>0.04</v>
          </cell>
          <cell r="E2">
            <v>0.02</v>
          </cell>
          <cell r="F2">
            <v>0.01</v>
          </cell>
          <cell r="G2">
            <v>2035</v>
          </cell>
          <cell r="H2" t="str">
            <v>geen</v>
          </cell>
          <cell r="I2" t="str">
            <v>voortzetting VSE, sluit aan bij gekozen scenario 2018-2019</v>
          </cell>
        </row>
        <row r="3">
          <cell r="A3">
            <v>2</v>
          </cell>
          <cell r="B3" t="str">
            <v>0.2</v>
          </cell>
          <cell r="C3" t="str">
            <v>reëel</v>
          </cell>
          <cell r="D3">
            <v>0.04</v>
          </cell>
          <cell r="E3">
            <v>0.02</v>
          </cell>
          <cell r="F3">
            <v>0.01</v>
          </cell>
          <cell r="G3">
            <v>2035</v>
          </cell>
          <cell r="H3" t="str">
            <v>geen</v>
          </cell>
          <cell r="I3" t="str">
            <v>voortzetting VSE</v>
          </cell>
        </row>
        <row r="4">
          <cell r="A4">
            <v>3</v>
          </cell>
          <cell r="B4" t="str">
            <v>0.3</v>
          </cell>
          <cell r="C4" t="str">
            <v>reëel</v>
          </cell>
          <cell r="D4">
            <v>3.5000000000000003E-2</v>
          </cell>
          <cell r="E4">
            <v>0.02</v>
          </cell>
          <cell r="F4">
            <v>0.01</v>
          </cell>
          <cell r="G4">
            <v>2035</v>
          </cell>
          <cell r="H4" t="str">
            <v>geen</v>
          </cell>
          <cell r="I4" t="str">
            <v>voortzetting VSE</v>
          </cell>
        </row>
        <row r="5">
          <cell r="A5">
            <v>4</v>
          </cell>
          <cell r="B5" t="str">
            <v>0.4</v>
          </cell>
          <cell r="C5" t="str">
            <v>reëel</v>
          </cell>
          <cell r="D5">
            <v>3.5000000000000003E-2</v>
          </cell>
          <cell r="E5">
            <v>1.4999999999999999E-2</v>
          </cell>
          <cell r="F5">
            <v>7.4999999999999997E-3</v>
          </cell>
          <cell r="G5">
            <v>2035</v>
          </cell>
          <cell r="H5" t="str">
            <v>geen</v>
          </cell>
          <cell r="I5" t="str">
            <v>voortzetting VSE</v>
          </cell>
        </row>
        <row r="6">
          <cell r="A6">
            <v>5</v>
          </cell>
          <cell r="B6" t="str">
            <v>0.5</v>
          </cell>
          <cell r="C6" t="str">
            <v>reëel</v>
          </cell>
          <cell r="D6">
            <v>3.5000000000000003E-2</v>
          </cell>
          <cell r="E6">
            <v>1.4999999999999999E-2</v>
          </cell>
          <cell r="F6">
            <v>7.4999999999999997E-3</v>
          </cell>
          <cell r="G6" t="str">
            <v>??</v>
          </cell>
          <cell r="H6" t="str">
            <v>geen</v>
          </cell>
          <cell r="I6" t="str">
            <v>voortzetting VSE</v>
          </cell>
        </row>
        <row r="7">
          <cell r="A7">
            <v>6</v>
          </cell>
          <cell r="B7" t="str">
            <v>A.1</v>
          </cell>
          <cell r="C7" t="str">
            <v>reëel</v>
          </cell>
          <cell r="D7">
            <v>3.5000000000000003E-2</v>
          </cell>
          <cell r="E7">
            <v>0.02</v>
          </cell>
          <cell r="F7">
            <v>0.01</v>
          </cell>
          <cell r="G7">
            <v>2040</v>
          </cell>
          <cell r="H7">
            <v>47484</v>
          </cell>
        </row>
        <row r="8">
          <cell r="A8">
            <v>7</v>
          </cell>
          <cell r="B8" t="str">
            <v>A.2</v>
          </cell>
          <cell r="C8" t="str">
            <v>reëel</v>
          </cell>
          <cell r="D8">
            <v>3.5000000000000003E-2</v>
          </cell>
          <cell r="E8">
            <v>1.4999999999999999E-2</v>
          </cell>
          <cell r="F8">
            <v>7.4999999999999997E-3</v>
          </cell>
          <cell r="G8">
            <v>2040</v>
          </cell>
          <cell r="H8">
            <v>47484</v>
          </cell>
        </row>
        <row r="9">
          <cell r="A9">
            <v>8</v>
          </cell>
          <cell r="B9" t="str">
            <v>A.3</v>
          </cell>
          <cell r="C9" t="str">
            <v>reëel</v>
          </cell>
          <cell r="D9">
            <v>3.5000000000000003E-2</v>
          </cell>
          <cell r="E9">
            <v>0.02</v>
          </cell>
          <cell r="F9">
            <v>0.01</v>
          </cell>
          <cell r="G9">
            <v>2045</v>
          </cell>
          <cell r="H9">
            <v>47484</v>
          </cell>
        </row>
        <row r="10">
          <cell r="A10">
            <v>9</v>
          </cell>
          <cell r="B10" t="str">
            <v>A.4</v>
          </cell>
          <cell r="C10" t="str">
            <v>reëel</v>
          </cell>
          <cell r="D10">
            <v>3.5000000000000003E-2</v>
          </cell>
          <cell r="E10">
            <v>1.4999999999999999E-2</v>
          </cell>
          <cell r="F10">
            <v>7.4999999999999997E-3</v>
          </cell>
          <cell r="G10">
            <v>2045</v>
          </cell>
          <cell r="H10">
            <v>47484</v>
          </cell>
        </row>
        <row r="11">
          <cell r="A11">
            <v>10</v>
          </cell>
          <cell r="B11" t="str">
            <v>A.5</v>
          </cell>
          <cell r="C11" t="str">
            <v>reëel</v>
          </cell>
          <cell r="D11">
            <v>3.5000000000000003E-2</v>
          </cell>
          <cell r="E11">
            <v>0.02</v>
          </cell>
          <cell r="F11">
            <v>0.01</v>
          </cell>
          <cell r="G11">
            <v>2050</v>
          </cell>
          <cell r="H11">
            <v>47484</v>
          </cell>
        </row>
        <row r="12">
          <cell r="A12">
            <v>11</v>
          </cell>
          <cell r="B12" t="str">
            <v>A.6</v>
          </cell>
          <cell r="C12" t="str">
            <v>reëel</v>
          </cell>
          <cell r="D12">
            <v>3.5000000000000003E-2</v>
          </cell>
          <cell r="E12">
            <v>1.4999999999999999E-2</v>
          </cell>
          <cell r="F12">
            <v>7.4999999999999997E-3</v>
          </cell>
          <cell r="G12">
            <v>2050</v>
          </cell>
          <cell r="H12">
            <v>47484</v>
          </cell>
        </row>
        <row r="13">
          <cell r="A13">
            <v>12</v>
          </cell>
          <cell r="B13" t="str">
            <v>A.7</v>
          </cell>
          <cell r="C13" t="str">
            <v>reëel</v>
          </cell>
          <cell r="D13">
            <v>3.5000000000000003E-2</v>
          </cell>
          <cell r="E13">
            <v>0.02</v>
          </cell>
          <cell r="F13">
            <v>0.01</v>
          </cell>
          <cell r="G13" t="str">
            <v>??</v>
          </cell>
          <cell r="H13">
            <v>47484</v>
          </cell>
          <cell r="I13" t="str">
            <v>voortzetting huidig quotum, 2% stijgend per jaar</v>
          </cell>
        </row>
        <row r="14">
          <cell r="A14">
            <v>13</v>
          </cell>
          <cell r="B14" t="str">
            <v>A.8</v>
          </cell>
          <cell r="C14" t="str">
            <v>reëel</v>
          </cell>
          <cell r="D14">
            <v>3.5000000000000003E-2</v>
          </cell>
          <cell r="E14">
            <v>1.4999999999999999E-2</v>
          </cell>
          <cell r="F14">
            <v>7.4999999999999997E-3</v>
          </cell>
          <cell r="G14" t="str">
            <v>??</v>
          </cell>
          <cell r="H14">
            <v>47484</v>
          </cell>
          <cell r="I14" t="str">
            <v>voortzetting huidig quotum, 2% stijgend per jaar</v>
          </cell>
        </row>
        <row r="15">
          <cell r="A15">
            <v>14</v>
          </cell>
          <cell r="B15" t="str">
            <v>B.1</v>
          </cell>
          <cell r="C15" t="str">
            <v>reëel</v>
          </cell>
          <cell r="D15">
            <v>3.5000000000000003E-2</v>
          </cell>
          <cell r="E15">
            <v>0.02</v>
          </cell>
          <cell r="F15">
            <v>0.01</v>
          </cell>
          <cell r="G15">
            <v>2040</v>
          </cell>
          <cell r="H15">
            <v>45292</v>
          </cell>
        </row>
        <row r="16">
          <cell r="A16">
            <v>15</v>
          </cell>
          <cell r="B16" t="str">
            <v>B.2</v>
          </cell>
          <cell r="C16" t="str">
            <v>reëel</v>
          </cell>
          <cell r="D16">
            <v>3.5000000000000003E-2</v>
          </cell>
          <cell r="E16">
            <v>1.4999999999999999E-2</v>
          </cell>
          <cell r="F16">
            <v>7.4999999999999997E-3</v>
          </cell>
          <cell r="G16">
            <v>2040</v>
          </cell>
          <cell r="H16">
            <v>45292</v>
          </cell>
        </row>
        <row r="17">
          <cell r="A17">
            <v>16</v>
          </cell>
          <cell r="B17" t="str">
            <v>B.3</v>
          </cell>
          <cell r="C17" t="str">
            <v>reëel</v>
          </cell>
          <cell r="D17">
            <v>3.5000000000000003E-2</v>
          </cell>
          <cell r="E17">
            <v>0.02</v>
          </cell>
          <cell r="F17">
            <v>0.01</v>
          </cell>
          <cell r="G17">
            <v>2045</v>
          </cell>
          <cell r="H17">
            <v>45292</v>
          </cell>
        </row>
        <row r="18">
          <cell r="A18">
            <v>17</v>
          </cell>
          <cell r="B18" t="str">
            <v>B.4</v>
          </cell>
          <cell r="C18" t="str">
            <v>reëel</v>
          </cell>
          <cell r="D18">
            <v>3.5000000000000003E-2</v>
          </cell>
          <cell r="E18">
            <v>1.4999999999999999E-2</v>
          </cell>
          <cell r="F18">
            <v>7.4999999999999997E-3</v>
          </cell>
          <cell r="G18">
            <v>2045</v>
          </cell>
          <cell r="H18">
            <v>45292</v>
          </cell>
        </row>
        <row r="19">
          <cell r="A19">
            <v>18</v>
          </cell>
          <cell r="B19" t="str">
            <v>B.5</v>
          </cell>
          <cell r="C19" t="str">
            <v>reëel</v>
          </cell>
          <cell r="D19">
            <v>3.5000000000000003E-2</v>
          </cell>
          <cell r="E19">
            <v>0.02</v>
          </cell>
          <cell r="F19">
            <v>0.01</v>
          </cell>
          <cell r="G19">
            <v>2050</v>
          </cell>
          <cell r="H19">
            <v>45292</v>
          </cell>
        </row>
        <row r="20">
          <cell r="A20">
            <v>19</v>
          </cell>
          <cell r="B20" t="str">
            <v>B.6</v>
          </cell>
          <cell r="C20" t="str">
            <v>reëel</v>
          </cell>
          <cell r="D20">
            <v>3.5000000000000003E-2</v>
          </cell>
          <cell r="E20">
            <v>1.4999999999999999E-2</v>
          </cell>
          <cell r="F20">
            <v>7.4999999999999997E-3</v>
          </cell>
          <cell r="G20">
            <v>2050</v>
          </cell>
          <cell r="H20">
            <v>45292</v>
          </cell>
        </row>
        <row r="21">
          <cell r="A21">
            <v>20</v>
          </cell>
          <cell r="B21" t="str">
            <v>C.1</v>
          </cell>
          <cell r="C21" t="str">
            <v>reëel</v>
          </cell>
          <cell r="D21">
            <v>3.5000000000000003E-2</v>
          </cell>
          <cell r="E21">
            <v>0.02</v>
          </cell>
          <cell r="F21">
            <v>0.01</v>
          </cell>
          <cell r="G21">
            <v>2040</v>
          </cell>
          <cell r="H21">
            <v>45658</v>
          </cell>
        </row>
        <row r="22">
          <cell r="A22">
            <v>21</v>
          </cell>
          <cell r="B22" t="str">
            <v>C.2</v>
          </cell>
          <cell r="C22" t="str">
            <v>reëel</v>
          </cell>
          <cell r="D22">
            <v>3.5000000000000003E-2</v>
          </cell>
          <cell r="E22">
            <v>1.4999999999999999E-2</v>
          </cell>
          <cell r="F22">
            <v>7.4999999999999997E-3</v>
          </cell>
          <cell r="G22">
            <v>2040</v>
          </cell>
          <cell r="H22">
            <v>45658</v>
          </cell>
        </row>
        <row r="23">
          <cell r="A23">
            <v>22</v>
          </cell>
          <cell r="B23" t="str">
            <v>C.3</v>
          </cell>
          <cell r="C23" t="str">
            <v>reëel</v>
          </cell>
          <cell r="D23">
            <v>3.5000000000000003E-2</v>
          </cell>
          <cell r="E23">
            <v>0.02</v>
          </cell>
          <cell r="F23">
            <v>0.01</v>
          </cell>
          <cell r="G23">
            <v>2045</v>
          </cell>
          <cell r="H23">
            <v>45658</v>
          </cell>
        </row>
        <row r="24">
          <cell r="A24">
            <v>23</v>
          </cell>
          <cell r="B24" t="str">
            <v>C.4</v>
          </cell>
          <cell r="C24" t="str">
            <v>reëel</v>
          </cell>
          <cell r="D24">
            <v>3.5000000000000003E-2</v>
          </cell>
          <cell r="E24">
            <v>1.4999999999999999E-2</v>
          </cell>
          <cell r="F24">
            <v>7.4999999999999997E-3</v>
          </cell>
          <cell r="G24">
            <v>2045</v>
          </cell>
          <cell r="H24">
            <v>45658</v>
          </cell>
        </row>
        <row r="25">
          <cell r="A25">
            <v>24</v>
          </cell>
          <cell r="B25" t="str">
            <v>C.5</v>
          </cell>
          <cell r="C25" t="str">
            <v>reëel</v>
          </cell>
          <cell r="D25">
            <v>3.5000000000000003E-2</v>
          </cell>
          <cell r="E25">
            <v>0.02</v>
          </cell>
          <cell r="F25">
            <v>0.01</v>
          </cell>
          <cell r="G25">
            <v>2050</v>
          </cell>
          <cell r="H25">
            <v>45658</v>
          </cell>
        </row>
        <row r="26">
          <cell r="A26">
            <v>25</v>
          </cell>
          <cell r="B26" t="str">
            <v>C.6</v>
          </cell>
          <cell r="C26" t="str">
            <v>reëel</v>
          </cell>
          <cell r="D26">
            <v>3.5000000000000003E-2</v>
          </cell>
          <cell r="E26">
            <v>1.4999999999999999E-2</v>
          </cell>
          <cell r="F26">
            <v>7.4999999999999997E-3</v>
          </cell>
          <cell r="G26">
            <v>2050</v>
          </cell>
          <cell r="H26">
            <v>45658</v>
          </cell>
        </row>
        <row r="27">
          <cell r="A27">
            <v>26</v>
          </cell>
          <cell r="B27" t="str">
            <v>D.2</v>
          </cell>
          <cell r="C27" t="str">
            <v>reëel</v>
          </cell>
          <cell r="D27">
            <v>3.5000000000000003E-2</v>
          </cell>
          <cell r="E27">
            <v>1.4999999999999999E-2</v>
          </cell>
          <cell r="F27">
            <v>7.4999999999999997E-3</v>
          </cell>
          <cell r="G27">
            <v>2040</v>
          </cell>
          <cell r="H27">
            <v>46388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F263E-79B9-4979-9788-8551DE97490B}">
  <sheetPr>
    <tabColor theme="7" tint="0.39997558519241921"/>
  </sheetPr>
  <dimension ref="A1:I80"/>
  <sheetViews>
    <sheetView tabSelected="1" zoomScale="80" zoomScaleNormal="80" zoomScaleSheetLayoutView="90" workbookViewId="0">
      <selection activeCell="C21" sqref="C21"/>
    </sheetView>
  </sheetViews>
  <sheetFormatPr defaultColWidth="8.77734375" defaultRowHeight="14.4" x14ac:dyDescent="0.3"/>
  <cols>
    <col min="1" max="1" width="30.21875" style="1" customWidth="1"/>
    <col min="2" max="4" width="18.109375" style="1" customWidth="1"/>
    <col min="5" max="5" width="14.88671875" style="1" customWidth="1"/>
    <col min="6" max="6" width="15.6640625" style="1" customWidth="1"/>
    <col min="7" max="9" width="16.77734375" style="1" customWidth="1"/>
    <col min="10" max="10" width="17.33203125" style="1" customWidth="1"/>
    <col min="11" max="16384" width="8.77734375" style="1"/>
  </cols>
  <sheetData>
    <row r="1" spans="1:9" ht="17.399999999999999" x14ac:dyDescent="0.3">
      <c r="A1" s="75" t="s">
        <v>9</v>
      </c>
      <c r="B1" s="30"/>
      <c r="C1" s="30"/>
      <c r="D1" s="31"/>
      <c r="E1" s="31"/>
      <c r="H1" s="4"/>
      <c r="I1" s="5"/>
    </row>
    <row r="2" spans="1:9" x14ac:dyDescent="0.3">
      <c r="A2" s="32"/>
      <c r="B2" s="32"/>
      <c r="C2" s="32"/>
      <c r="D2" s="32"/>
      <c r="E2" s="32"/>
      <c r="H2" s="4"/>
      <c r="I2" s="5"/>
    </row>
    <row r="3" spans="1:9" x14ac:dyDescent="0.3">
      <c r="A3" s="33" t="s">
        <v>258</v>
      </c>
      <c r="B3" s="34">
        <v>0.04</v>
      </c>
      <c r="C3" s="35"/>
      <c r="D3" s="32"/>
      <c r="E3" s="32"/>
      <c r="F3" s="4">
        <f>(1+B3)^(1/4)-1</f>
        <v>9.8534065489688238E-3</v>
      </c>
      <c r="H3" s="4"/>
      <c r="I3" s="5"/>
    </row>
    <row r="4" spans="1:9" x14ac:dyDescent="0.3">
      <c r="A4" s="35"/>
      <c r="B4" s="35"/>
      <c r="C4" s="35"/>
      <c r="D4" s="32"/>
      <c r="E4" s="32"/>
      <c r="H4" s="4"/>
      <c r="I4" s="5"/>
    </row>
    <row r="5" spans="1:9" x14ac:dyDescent="0.3">
      <c r="A5" s="36" t="s">
        <v>4</v>
      </c>
      <c r="B5" s="37"/>
      <c r="C5" s="37"/>
      <c r="D5" s="32"/>
      <c r="E5" s="32"/>
    </row>
    <row r="6" spans="1:9" x14ac:dyDescent="0.3">
      <c r="A6" s="38" t="s">
        <v>0</v>
      </c>
      <c r="B6" s="37">
        <v>125652000</v>
      </c>
      <c r="C6" s="37"/>
      <c r="D6" s="32"/>
      <c r="E6" s="32"/>
    </row>
    <row r="7" spans="1:9" x14ac:dyDescent="0.3">
      <c r="A7" s="38" t="s">
        <v>1</v>
      </c>
      <c r="B7" s="37">
        <v>76875000</v>
      </c>
      <c r="C7" s="37"/>
      <c r="D7" s="32"/>
      <c r="E7" s="32"/>
    </row>
    <row r="8" spans="1:9" x14ac:dyDescent="0.3">
      <c r="A8" s="36" t="s">
        <v>2</v>
      </c>
      <c r="B8" s="39">
        <f>B6-B7</f>
        <v>48777000</v>
      </c>
      <c r="C8" s="78" t="s">
        <v>515</v>
      </c>
      <c r="D8" s="77"/>
      <c r="E8" s="42"/>
    </row>
    <row r="9" spans="1:9" x14ac:dyDescent="0.3">
      <c r="A9" s="40" t="s">
        <v>505</v>
      </c>
      <c r="B9" s="41">
        <f>ROUND(B8/110407,2)</f>
        <v>441.79</v>
      </c>
      <c r="C9" s="78" t="s">
        <v>516</v>
      </c>
      <c r="D9" s="77"/>
      <c r="E9" s="42"/>
    </row>
    <row r="10" spans="1:9" x14ac:dyDescent="0.3">
      <c r="A10" s="35"/>
      <c r="B10" s="35"/>
      <c r="C10" s="35"/>
      <c r="D10" s="42" t="s">
        <v>501</v>
      </c>
      <c r="E10" s="42"/>
    </row>
    <row r="11" spans="1:9" x14ac:dyDescent="0.3">
      <c r="A11" s="43" t="s">
        <v>5</v>
      </c>
      <c r="B11" s="73" t="s">
        <v>263</v>
      </c>
      <c r="C11" s="74"/>
      <c r="D11" s="44">
        <f>VLOOKUP(B11,Kerken,7,FALSE)</f>
        <v>101</v>
      </c>
      <c r="E11" s="45"/>
    </row>
    <row r="12" spans="1:9" x14ac:dyDescent="0.3">
      <c r="A12" s="46">
        <v>2020</v>
      </c>
      <c r="B12" s="47">
        <f>VLOOKUP(D11,'KerkenOverzicht 2025'!$A$3:$G$242,7,FALSE)</f>
        <v>334</v>
      </c>
      <c r="C12" s="35"/>
      <c r="D12" s="32"/>
      <c r="E12" s="48" t="s">
        <v>512</v>
      </c>
    </row>
    <row r="13" spans="1:9" x14ac:dyDescent="0.3">
      <c r="A13" s="46">
        <v>2021</v>
      </c>
      <c r="B13" s="47">
        <f>VLOOKUP(D11,'KerkenOverzicht 2025'!$A$3:$G$242,6,FALSE)</f>
        <v>319</v>
      </c>
      <c r="C13" s="35"/>
      <c r="D13" s="32"/>
      <c r="E13" s="32"/>
    </row>
    <row r="14" spans="1:9" x14ac:dyDescent="0.3">
      <c r="A14" s="46">
        <v>2022</v>
      </c>
      <c r="B14" s="47">
        <f>VLOOKUP(D11,'KerkenOverzicht 2025'!$A$3:$G$242,5,FALSE)</f>
        <v>319</v>
      </c>
      <c r="C14" s="35"/>
      <c r="D14" s="49"/>
      <c r="E14" s="49"/>
    </row>
    <row r="15" spans="1:9" x14ac:dyDescent="0.3">
      <c r="A15" s="50" t="s">
        <v>3</v>
      </c>
      <c r="B15" s="39">
        <f>AVERAGE(B12:B14)</f>
        <v>324</v>
      </c>
      <c r="C15" s="35"/>
      <c r="D15" s="32"/>
      <c r="E15" s="32"/>
    </row>
    <row r="16" spans="1:9" x14ac:dyDescent="0.3">
      <c r="A16" s="50"/>
      <c r="B16" s="39"/>
      <c r="C16" s="35"/>
      <c r="D16" s="32"/>
      <c r="E16" s="32"/>
    </row>
    <row r="17" spans="1:9" x14ac:dyDescent="0.3">
      <c r="A17" s="43" t="s">
        <v>506</v>
      </c>
      <c r="B17" s="51">
        <f>B15*B9</f>
        <v>143139.96000000002</v>
      </c>
      <c r="C17" s="35"/>
      <c r="D17" s="32"/>
      <c r="E17" s="32"/>
    </row>
    <row r="18" spans="1:9" x14ac:dyDescent="0.3">
      <c r="A18" s="52"/>
      <c r="B18" s="53"/>
      <c r="C18" s="53"/>
      <c r="D18" s="53"/>
      <c r="E18" s="53"/>
    </row>
    <row r="19" spans="1:9" x14ac:dyDescent="0.3">
      <c r="A19" s="52"/>
      <c r="B19" s="54" t="s">
        <v>6</v>
      </c>
      <c r="C19" s="54" t="s">
        <v>7</v>
      </c>
      <c r="D19" s="55" t="s">
        <v>8</v>
      </c>
      <c r="E19" s="56"/>
    </row>
    <row r="20" spans="1:9" ht="31.2" customHeight="1" x14ac:dyDescent="0.3">
      <c r="A20" s="57" t="s">
        <v>257</v>
      </c>
      <c r="B20" s="58" t="s">
        <v>504</v>
      </c>
      <c r="C20" s="76" t="s">
        <v>514</v>
      </c>
      <c r="D20" s="58" t="s">
        <v>259</v>
      </c>
      <c r="E20" s="56"/>
      <c r="F20" s="2"/>
      <c r="G20" s="2"/>
      <c r="H20" s="2"/>
    </row>
    <row r="21" spans="1:9" x14ac:dyDescent="0.3">
      <c r="A21" s="70">
        <v>45108</v>
      </c>
      <c r="B21" s="59">
        <f>IF($E$12="GOED",$B$17/((1+$F$3)^(YEARFRAC(A21,A63)*4)),"    ")</f>
        <v>124779.77666204223</v>
      </c>
      <c r="C21" s="60">
        <v>0</v>
      </c>
      <c r="D21" s="61">
        <f>IF($E$12="GOED",($F$3*B21)," ")</f>
        <v>1229.5058685406341</v>
      </c>
      <c r="E21" s="56"/>
      <c r="F21" s="22"/>
      <c r="G21" s="23"/>
      <c r="H21" s="21"/>
    </row>
    <row r="22" spans="1:9" x14ac:dyDescent="0.3">
      <c r="A22" s="70">
        <v>45139</v>
      </c>
      <c r="B22" s="59"/>
      <c r="C22" s="60">
        <v>0</v>
      </c>
      <c r="D22" s="61"/>
      <c r="E22" s="56"/>
      <c r="F22" s="22"/>
      <c r="G22" s="24"/>
      <c r="H22" s="21"/>
      <c r="I22" s="25"/>
    </row>
    <row r="23" spans="1:9" x14ac:dyDescent="0.3">
      <c r="A23" s="70">
        <v>45170</v>
      </c>
      <c r="B23" s="59"/>
      <c r="C23" s="60">
        <v>0</v>
      </c>
      <c r="D23" s="61"/>
      <c r="E23" s="56"/>
      <c r="F23" s="22"/>
      <c r="G23" s="24"/>
      <c r="H23" s="21"/>
      <c r="I23" s="25"/>
    </row>
    <row r="24" spans="1:9" x14ac:dyDescent="0.3">
      <c r="A24" s="70">
        <v>45200</v>
      </c>
      <c r="B24" s="62">
        <f>IF($E$12="GOED",(B21-SUM(C21:C22)+D21),"    ")</f>
        <v>126009.28253058287</v>
      </c>
      <c r="C24" s="60">
        <v>0</v>
      </c>
      <c r="D24" s="61">
        <f>IF($E$12="GOED",($F$3*B24)," ")</f>
        <v>1241.620689717708</v>
      </c>
      <c r="E24" s="56"/>
      <c r="F24" s="22"/>
      <c r="G24" s="24"/>
      <c r="H24" s="21"/>
      <c r="I24" s="25"/>
    </row>
    <row r="25" spans="1:9" x14ac:dyDescent="0.3">
      <c r="A25" s="70">
        <v>45231</v>
      </c>
      <c r="B25" s="62"/>
      <c r="C25" s="60">
        <v>0</v>
      </c>
      <c r="D25" s="61"/>
      <c r="E25" s="56"/>
      <c r="F25" s="22"/>
      <c r="G25" s="24"/>
      <c r="H25" s="21"/>
    </row>
    <row r="26" spans="1:9" x14ac:dyDescent="0.3">
      <c r="A26" s="70">
        <v>45261</v>
      </c>
      <c r="B26" s="62"/>
      <c r="C26" s="60">
        <v>0</v>
      </c>
      <c r="D26" s="61"/>
      <c r="E26" s="56"/>
      <c r="F26" s="22"/>
      <c r="G26" s="24"/>
      <c r="H26" s="21"/>
    </row>
    <row r="27" spans="1:9" x14ac:dyDescent="0.3">
      <c r="A27" s="70">
        <v>45292</v>
      </c>
      <c r="B27" s="62">
        <f>IF($E$12="GOED",(B24-SUM(C23:C25)+D24),"    ")</f>
        <v>127250.90322030058</v>
      </c>
      <c r="C27" s="60">
        <v>0</v>
      </c>
      <c r="D27" s="61">
        <f>IF($E$12="GOED",($F$3*B27)," ")</f>
        <v>1253.8548831531077</v>
      </c>
      <c r="E27" s="56"/>
      <c r="F27" s="22"/>
      <c r="G27" s="24"/>
      <c r="H27" s="21"/>
    </row>
    <row r="28" spans="1:9" x14ac:dyDescent="0.3">
      <c r="A28" s="70">
        <v>45323</v>
      </c>
      <c r="B28" s="62"/>
      <c r="C28" s="60">
        <v>0</v>
      </c>
      <c r="D28" s="61"/>
      <c r="E28" s="56"/>
      <c r="F28" s="22"/>
      <c r="G28" s="24"/>
      <c r="H28" s="21"/>
    </row>
    <row r="29" spans="1:9" x14ac:dyDescent="0.3">
      <c r="A29" s="70">
        <v>45352</v>
      </c>
      <c r="B29" s="62"/>
      <c r="C29" s="60">
        <v>0</v>
      </c>
      <c r="D29" s="61"/>
      <c r="E29" s="56"/>
      <c r="F29" s="22"/>
      <c r="G29" s="24"/>
      <c r="H29" s="21"/>
    </row>
    <row r="30" spans="1:9" x14ac:dyDescent="0.3">
      <c r="A30" s="70">
        <v>45383</v>
      </c>
      <c r="B30" s="62">
        <f>IF($E$12="GOED",(B27-SUM(C26:C28)+D27),"    ")</f>
        <v>128504.75810345369</v>
      </c>
      <c r="C30" s="60">
        <v>0</v>
      </c>
      <c r="D30" s="61">
        <f>IF($E$12="GOED",($F$3*B30)," ")</f>
        <v>1266.209625070225</v>
      </c>
      <c r="E30" s="56"/>
      <c r="F30" s="22"/>
      <c r="G30" s="24"/>
      <c r="H30" s="21"/>
    </row>
    <row r="31" spans="1:9" x14ac:dyDescent="0.3">
      <c r="A31" s="70">
        <v>45413</v>
      </c>
      <c r="B31" s="62"/>
      <c r="C31" s="60">
        <v>0</v>
      </c>
      <c r="D31" s="61"/>
      <c r="E31" s="56"/>
      <c r="F31" s="22"/>
      <c r="G31" s="24"/>
      <c r="H31" s="21"/>
    </row>
    <row r="32" spans="1:9" x14ac:dyDescent="0.3">
      <c r="A32" s="70">
        <v>45444</v>
      </c>
      <c r="B32" s="62"/>
      <c r="C32" s="60">
        <v>0</v>
      </c>
      <c r="D32" s="61"/>
      <c r="E32" s="56"/>
      <c r="F32" s="22"/>
      <c r="G32" s="24"/>
      <c r="H32" s="21"/>
    </row>
    <row r="33" spans="1:8" x14ac:dyDescent="0.3">
      <c r="A33" s="70">
        <v>45474</v>
      </c>
      <c r="B33" s="62">
        <f>IF($E$12="GOED",(B30-SUM(C29:C31)+D30),"    ")</f>
        <v>129770.96772852392</v>
      </c>
      <c r="C33" s="60">
        <v>0</v>
      </c>
      <c r="D33" s="61">
        <f>IF($E$12="GOED",($F$3*B33)," ")</f>
        <v>1278.6861032822594</v>
      </c>
      <c r="E33" s="56"/>
      <c r="F33" s="22"/>
      <c r="G33" s="24"/>
      <c r="H33" s="21"/>
    </row>
    <row r="34" spans="1:8" x14ac:dyDescent="0.3">
      <c r="A34" s="70">
        <v>45505</v>
      </c>
      <c r="B34" s="62"/>
      <c r="C34" s="60">
        <v>0</v>
      </c>
      <c r="D34" s="61"/>
      <c r="E34" s="56"/>
      <c r="F34" s="22"/>
      <c r="G34" s="24"/>
      <c r="H34" s="21"/>
    </row>
    <row r="35" spans="1:8" x14ac:dyDescent="0.3">
      <c r="A35" s="70">
        <v>45536</v>
      </c>
      <c r="B35" s="62"/>
      <c r="C35" s="60">
        <v>0</v>
      </c>
      <c r="D35" s="61"/>
      <c r="E35" s="56"/>
      <c r="F35" s="22"/>
      <c r="G35" s="24"/>
      <c r="H35" s="21"/>
    </row>
    <row r="36" spans="1:8" x14ac:dyDescent="0.3">
      <c r="A36" s="70">
        <v>45566</v>
      </c>
      <c r="B36" s="62">
        <f>IF($E$12="GOED",(B33-SUM(C32:C34)+D33),"    ")</f>
        <v>131049.65383180618</v>
      </c>
      <c r="C36" s="60">
        <v>0</v>
      </c>
      <c r="D36" s="61">
        <f>IF($E$12="GOED",($F$3*B36)," ")</f>
        <v>1291.2855173064163</v>
      </c>
      <c r="E36" s="56"/>
      <c r="F36" s="22"/>
      <c r="G36" s="24"/>
      <c r="H36" s="21"/>
    </row>
    <row r="37" spans="1:8" x14ac:dyDescent="0.3">
      <c r="A37" s="70">
        <v>45597</v>
      </c>
      <c r="B37" s="62"/>
      <c r="C37" s="60">
        <v>0</v>
      </c>
      <c r="D37" s="61"/>
      <c r="E37" s="56"/>
      <c r="F37" s="22"/>
      <c r="G37" s="24"/>
      <c r="H37" s="21"/>
    </row>
    <row r="38" spans="1:8" x14ac:dyDescent="0.3">
      <c r="A38" s="70">
        <v>45627</v>
      </c>
      <c r="B38" s="62"/>
      <c r="C38" s="60">
        <v>0</v>
      </c>
      <c r="D38" s="61"/>
      <c r="E38" s="56"/>
      <c r="F38" s="22"/>
      <c r="G38" s="24"/>
      <c r="H38" s="21"/>
    </row>
    <row r="39" spans="1:8" x14ac:dyDescent="0.3">
      <c r="A39" s="70">
        <v>45658</v>
      </c>
      <c r="B39" s="62">
        <f>IF($E$12="GOED",(B36-SUM(C35:C37)+D36),"    ")</f>
        <v>132340.9393491126</v>
      </c>
      <c r="C39" s="60">
        <v>0</v>
      </c>
      <c r="D39" s="61">
        <f>IF($E$12="GOED",($F$3*B39)," ")</f>
        <v>1304.0090784792319</v>
      </c>
      <c r="E39" s="56"/>
      <c r="F39" s="22"/>
      <c r="G39" s="24"/>
      <c r="H39" s="21"/>
    </row>
    <row r="40" spans="1:8" x14ac:dyDescent="0.3">
      <c r="A40" s="70">
        <v>45689</v>
      </c>
      <c r="B40" s="62"/>
      <c r="C40" s="60">
        <v>0</v>
      </c>
      <c r="D40" s="61"/>
      <c r="E40" s="56"/>
      <c r="F40" s="22"/>
      <c r="G40" s="24"/>
      <c r="H40" s="21"/>
    </row>
    <row r="41" spans="1:8" x14ac:dyDescent="0.3">
      <c r="A41" s="70">
        <v>45717</v>
      </c>
      <c r="B41" s="62"/>
      <c r="C41" s="60">
        <v>0</v>
      </c>
      <c r="D41" s="61"/>
      <c r="E41" s="56"/>
      <c r="F41" s="22"/>
      <c r="G41" s="24"/>
      <c r="H41" s="21"/>
    </row>
    <row r="42" spans="1:8" x14ac:dyDescent="0.3">
      <c r="A42" s="70">
        <v>45748</v>
      </c>
      <c r="B42" s="62">
        <f>IF($E$12="GOED",(B39-SUM(C38:C40)+D39),"    ")</f>
        <v>133644.94842759182</v>
      </c>
      <c r="C42" s="60">
        <v>0</v>
      </c>
      <c r="D42" s="61">
        <f>IF($E$12="GOED",($F$3*B42)," ")</f>
        <v>1316.8580100730339</v>
      </c>
      <c r="E42" s="56"/>
      <c r="F42" s="22"/>
      <c r="G42" s="24"/>
      <c r="H42" s="21"/>
    </row>
    <row r="43" spans="1:8" x14ac:dyDescent="0.3">
      <c r="A43" s="70">
        <v>45778</v>
      </c>
      <c r="B43" s="62"/>
      <c r="C43" s="60">
        <v>0</v>
      </c>
      <c r="D43" s="61"/>
      <c r="E43" s="56"/>
      <c r="F43" s="22"/>
      <c r="G43" s="24"/>
      <c r="H43" s="21"/>
    </row>
    <row r="44" spans="1:8" x14ac:dyDescent="0.3">
      <c r="A44" s="70">
        <v>45809</v>
      </c>
      <c r="B44" s="62"/>
      <c r="C44" s="60">
        <v>0</v>
      </c>
      <c r="D44" s="61"/>
      <c r="E44" s="56"/>
      <c r="F44" s="22"/>
      <c r="G44" s="24"/>
      <c r="H44" s="21"/>
    </row>
    <row r="45" spans="1:8" x14ac:dyDescent="0.3">
      <c r="A45" s="70">
        <v>45839</v>
      </c>
      <c r="B45" s="62">
        <f>IF($E$12="GOED",(B42-SUM(C41:C43)+D42),"    ")</f>
        <v>134961.80643766487</v>
      </c>
      <c r="C45" s="60">
        <v>0</v>
      </c>
      <c r="D45" s="61">
        <f>IF($E$12="GOED",($F$3*B45)," ")</f>
        <v>1329.8335474135497</v>
      </c>
      <c r="E45" s="56"/>
      <c r="F45" s="22"/>
      <c r="G45" s="24"/>
      <c r="H45" s="21"/>
    </row>
    <row r="46" spans="1:8" x14ac:dyDescent="0.3">
      <c r="A46" s="70">
        <v>45870</v>
      </c>
      <c r="B46" s="62"/>
      <c r="C46" s="60">
        <v>0</v>
      </c>
      <c r="D46" s="61"/>
      <c r="E46" s="56"/>
      <c r="F46" s="22"/>
      <c r="G46" s="24"/>
      <c r="H46" s="21"/>
    </row>
    <row r="47" spans="1:8" x14ac:dyDescent="0.3">
      <c r="A47" s="70">
        <v>45901</v>
      </c>
      <c r="B47" s="62"/>
      <c r="C47" s="60">
        <v>0</v>
      </c>
      <c r="D47" s="61"/>
      <c r="E47" s="56"/>
      <c r="F47" s="22"/>
      <c r="G47" s="24"/>
      <c r="H47" s="21"/>
    </row>
    <row r="48" spans="1:8" x14ac:dyDescent="0.3">
      <c r="A48" s="70">
        <v>45931</v>
      </c>
      <c r="B48" s="62">
        <f>IF($E$12="GOED",(B45-SUM(C44:C46)+D45),"    ")</f>
        <v>136291.63998507842</v>
      </c>
      <c r="C48" s="60">
        <v>0</v>
      </c>
      <c r="D48" s="61">
        <f>IF($E$12="GOED",($F$3*B48)," ")</f>
        <v>1342.9369379986729</v>
      </c>
      <c r="E48" s="56"/>
      <c r="F48" s="22"/>
      <c r="G48" s="24"/>
      <c r="H48" s="21"/>
    </row>
    <row r="49" spans="1:8" x14ac:dyDescent="0.3">
      <c r="A49" s="70">
        <v>45962</v>
      </c>
      <c r="B49" s="62"/>
      <c r="C49" s="60">
        <v>0</v>
      </c>
      <c r="D49" s="61"/>
      <c r="E49" s="56"/>
      <c r="F49" s="22"/>
      <c r="G49" s="24"/>
      <c r="H49" s="21"/>
    </row>
    <row r="50" spans="1:8" x14ac:dyDescent="0.3">
      <c r="A50" s="70">
        <v>45992</v>
      </c>
      <c r="B50" s="62"/>
      <c r="C50" s="60">
        <v>0</v>
      </c>
      <c r="D50" s="61"/>
      <c r="E50" s="56"/>
      <c r="F50" s="22"/>
      <c r="G50" s="24"/>
      <c r="H50" s="21"/>
    </row>
    <row r="51" spans="1:8" x14ac:dyDescent="0.3">
      <c r="A51" s="70">
        <v>46023</v>
      </c>
      <c r="B51" s="62">
        <f>IF($E$12="GOED",(B48-SUM(C47:C49)+D48),"    ")</f>
        <v>137634.57692307708</v>
      </c>
      <c r="C51" s="60">
        <v>0</v>
      </c>
      <c r="D51" s="61">
        <f>IF($E$12="GOED",($F$3*B51)," ")</f>
        <v>1356.1694416184012</v>
      </c>
      <c r="E51" s="56"/>
      <c r="F51" s="22"/>
      <c r="G51" s="24"/>
      <c r="H51" s="21"/>
    </row>
    <row r="52" spans="1:8" x14ac:dyDescent="0.3">
      <c r="A52" s="70">
        <v>46054</v>
      </c>
      <c r="B52" s="62"/>
      <c r="C52" s="60">
        <v>0</v>
      </c>
      <c r="D52" s="61"/>
      <c r="E52" s="56"/>
      <c r="F52" s="22"/>
      <c r="G52" s="24"/>
      <c r="H52" s="21"/>
    </row>
    <row r="53" spans="1:8" x14ac:dyDescent="0.3">
      <c r="A53" s="70">
        <v>46082</v>
      </c>
      <c r="B53" s="62"/>
      <c r="C53" s="60">
        <v>0</v>
      </c>
      <c r="D53" s="61"/>
      <c r="E53" s="56"/>
      <c r="F53" s="22"/>
      <c r="G53" s="24"/>
      <c r="H53" s="21"/>
    </row>
    <row r="54" spans="1:8" x14ac:dyDescent="0.3">
      <c r="A54" s="70">
        <v>46113</v>
      </c>
      <c r="B54" s="62">
        <f>IF($E$12="GOED",(B51-SUM(C50:C52)+D51),"    ")</f>
        <v>138990.74636469549</v>
      </c>
      <c r="C54" s="60">
        <v>0</v>
      </c>
      <c r="D54" s="61">
        <f>IF($E$12="GOED",($F$3*B54)," ")</f>
        <v>1369.5323304759552</v>
      </c>
      <c r="E54" s="56"/>
      <c r="F54" s="22"/>
      <c r="G54" s="24"/>
      <c r="H54" s="21"/>
    </row>
    <row r="55" spans="1:8" x14ac:dyDescent="0.3">
      <c r="A55" s="70">
        <v>46143</v>
      </c>
      <c r="B55" s="62"/>
      <c r="C55" s="60">
        <v>0</v>
      </c>
      <c r="D55" s="61"/>
      <c r="E55" s="56"/>
      <c r="F55" s="22"/>
      <c r="G55" s="24"/>
      <c r="H55" s="21"/>
    </row>
    <row r="56" spans="1:8" x14ac:dyDescent="0.3">
      <c r="A56" s="70">
        <v>46174</v>
      </c>
      <c r="B56" s="62"/>
      <c r="C56" s="60">
        <v>0</v>
      </c>
      <c r="D56" s="61"/>
      <c r="E56" s="56"/>
      <c r="F56" s="22"/>
      <c r="G56" s="24"/>
      <c r="H56" s="21"/>
    </row>
    <row r="57" spans="1:8" x14ac:dyDescent="0.3">
      <c r="A57" s="70">
        <v>46204</v>
      </c>
      <c r="B57" s="62">
        <f>IF($E$12="GOED",(B54-SUM(C53:C55)+D54),"    ")</f>
        <v>140360.27869517144</v>
      </c>
      <c r="C57" s="60">
        <v>0</v>
      </c>
      <c r="D57" s="61">
        <f>IF($E$12="GOED",($F$3*B57)," ")</f>
        <v>1383.0268893100915</v>
      </c>
      <c r="E57" s="56"/>
      <c r="F57" s="22"/>
      <c r="G57" s="24"/>
      <c r="H57" s="21"/>
    </row>
    <row r="58" spans="1:8" x14ac:dyDescent="0.3">
      <c r="A58" s="70">
        <v>46235</v>
      </c>
      <c r="B58" s="62"/>
      <c r="C58" s="60">
        <v>0</v>
      </c>
      <c r="D58" s="61"/>
      <c r="E58" s="56"/>
      <c r="F58" s="22"/>
      <c r="G58" s="24"/>
      <c r="H58" s="21"/>
    </row>
    <row r="59" spans="1:8" x14ac:dyDescent="0.3">
      <c r="A59" s="70">
        <v>46266</v>
      </c>
      <c r="B59" s="62"/>
      <c r="C59" s="60">
        <v>0</v>
      </c>
      <c r="D59" s="61"/>
      <c r="E59" s="56"/>
      <c r="F59" s="22"/>
      <c r="G59" s="24"/>
      <c r="H59" s="21"/>
    </row>
    <row r="60" spans="1:8" x14ac:dyDescent="0.3">
      <c r="A60" s="70">
        <v>46296</v>
      </c>
      <c r="B60" s="62">
        <f>IF($E$12="GOED",(B57-SUM(C56:C58)+D57),"    ")</f>
        <v>141743.30558448154</v>
      </c>
      <c r="C60" s="60">
        <v>0</v>
      </c>
      <c r="D60" s="61">
        <f>IF($E$12="GOED",($F$3*B60)," ")</f>
        <v>1396.6544155186195</v>
      </c>
      <c r="E60" s="56"/>
      <c r="F60" s="22"/>
      <c r="G60" s="24"/>
      <c r="H60" s="21"/>
    </row>
    <row r="61" spans="1:8" x14ac:dyDescent="0.3">
      <c r="A61" s="70">
        <v>46327</v>
      </c>
      <c r="B61" s="62"/>
      <c r="C61" s="60">
        <v>0</v>
      </c>
      <c r="D61" s="61"/>
      <c r="E61" s="56"/>
      <c r="F61" s="22"/>
      <c r="G61" s="24"/>
      <c r="H61" s="21"/>
    </row>
    <row r="62" spans="1:8" x14ac:dyDescent="0.3">
      <c r="A62" s="70">
        <v>46357</v>
      </c>
      <c r="B62" s="62"/>
      <c r="C62" s="60">
        <v>0</v>
      </c>
      <c r="D62" s="61"/>
      <c r="E62" s="56"/>
      <c r="F62" s="22"/>
      <c r="G62" s="24"/>
      <c r="H62" s="21"/>
    </row>
    <row r="63" spans="1:8" x14ac:dyDescent="0.3">
      <c r="A63" s="71" t="s">
        <v>513</v>
      </c>
      <c r="B63" s="63">
        <f>IF($E$12="GOED",(B60-SUM(C59:C61)+D60),"    ")</f>
        <v>143139.96000000017</v>
      </c>
      <c r="C63" s="64"/>
      <c r="D63" s="64"/>
      <c r="E63" s="56"/>
      <c r="F63" s="22"/>
      <c r="G63" s="24"/>
      <c r="H63" s="21"/>
    </row>
    <row r="64" spans="1:8" x14ac:dyDescent="0.3">
      <c r="A64" s="65" t="s">
        <v>10</v>
      </c>
      <c r="B64" s="43"/>
      <c r="C64" s="66">
        <f>SUM(C21:C63)</f>
        <v>0</v>
      </c>
      <c r="D64" s="66">
        <f>SUM(D21:D63)</f>
        <v>18360.183337957907</v>
      </c>
      <c r="E64" s="56"/>
    </row>
    <row r="65" spans="1:5" ht="7.8" customHeight="1" x14ac:dyDescent="0.3">
      <c r="A65" s="67"/>
      <c r="B65" s="56"/>
      <c r="C65" s="56"/>
      <c r="D65" s="56"/>
      <c r="E65" s="56"/>
    </row>
    <row r="66" spans="1:5" x14ac:dyDescent="0.3">
      <c r="A66" s="68" t="s">
        <v>508</v>
      </c>
      <c r="B66" s="33"/>
      <c r="C66" s="56"/>
      <c r="D66" s="56"/>
      <c r="E66" s="56"/>
    </row>
    <row r="67" spans="1:5" x14ac:dyDescent="0.3">
      <c r="A67" s="69" t="s">
        <v>507</v>
      </c>
      <c r="B67" s="62"/>
      <c r="C67" s="72">
        <f>-PMT(4%,13,B63)</f>
        <v>14334.56919355153</v>
      </c>
      <c r="D67" s="56"/>
      <c r="E67" s="56"/>
    </row>
    <row r="68" spans="1:5" x14ac:dyDescent="0.3">
      <c r="A68" s="3"/>
    </row>
    <row r="69" spans="1:5" x14ac:dyDescent="0.3">
      <c r="A69" s="3"/>
    </row>
    <row r="70" spans="1:5" x14ac:dyDescent="0.3">
      <c r="A70" s="3"/>
    </row>
    <row r="71" spans="1:5" x14ac:dyDescent="0.3">
      <c r="A71" s="3"/>
    </row>
    <row r="72" spans="1:5" x14ac:dyDescent="0.3">
      <c r="A72" s="3"/>
    </row>
    <row r="73" spans="1:5" x14ac:dyDescent="0.3">
      <c r="A73" s="3"/>
    </row>
    <row r="74" spans="1:5" x14ac:dyDescent="0.3">
      <c r="A74" s="3"/>
    </row>
    <row r="75" spans="1:5" x14ac:dyDescent="0.3">
      <c r="A75" s="3"/>
    </row>
    <row r="76" spans="1:5" x14ac:dyDescent="0.3">
      <c r="A76" s="3"/>
    </row>
    <row r="77" spans="1:5" x14ac:dyDescent="0.3">
      <c r="A77" s="3"/>
    </row>
    <row r="78" spans="1:5" x14ac:dyDescent="0.3">
      <c r="A78" s="3"/>
    </row>
    <row r="79" spans="1:5" x14ac:dyDescent="0.3">
      <c r="A79" s="3"/>
    </row>
    <row r="80" spans="1:5" x14ac:dyDescent="0.3">
      <c r="A80" s="3"/>
    </row>
  </sheetData>
  <sheetProtection algorithmName="SHA-512" hashValue="l/v43kAsoYhtLF22g8dhw/8KQTuGLNS8ghFJTQ7iY3AQAfqAQQ1wtgCkr7KEC9OS0T/iv5DnpqDYRhlzl1qtgA==" saltValue="4+klt8i/ATr5OKO5xciJmA==" spinCount="100000" sheet="1" selectLockedCells="1"/>
  <mergeCells count="1">
    <mergeCell ref="B11:C11"/>
  </mergeCells>
  <conditionalFormatting sqref="E12:E13">
    <cfRule type="expression" dxfId="1" priority="1">
      <formula>E12="Foutieve inlogcode !"</formula>
    </cfRule>
    <cfRule type="expression" dxfId="0" priority="5">
      <formula>E12="GOED"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B1BD80-F9DC-48A0-9145-2DC3E4102F1D}">
          <x14:formula1>
            <xm:f>'KerkenOverzicht 2025'!$B$3:$B$242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0A7D-F25F-416A-AA80-14521EE7736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82C9-0F23-446B-9B3B-62E2934E8A9A}">
  <sheetPr>
    <tabColor theme="4" tint="0.59999389629810485"/>
  </sheetPr>
  <dimension ref="A1:H247"/>
  <sheetViews>
    <sheetView zoomScale="80" zoomScaleNormal="80" workbookViewId="0">
      <pane xSplit="3" ySplit="2" topLeftCell="D221" activePane="bottomRight" state="frozen"/>
      <selection pane="topRight" activeCell="D1" sqref="D1"/>
      <selection pane="bottomLeft" activeCell="A5" sqref="A5"/>
      <selection pane="bottomRight" activeCell="E246" sqref="E246"/>
    </sheetView>
  </sheetViews>
  <sheetFormatPr defaultRowHeight="14.4" x14ac:dyDescent="0.3"/>
  <cols>
    <col min="1" max="1" width="13.5546875" customWidth="1"/>
    <col min="2" max="2" width="48.88671875" customWidth="1"/>
    <col min="3" max="3" width="43.21875" hidden="1" customWidth="1"/>
    <col min="4" max="4" width="18.21875" customWidth="1"/>
    <col min="5" max="5" width="15.21875" customWidth="1"/>
    <col min="6" max="6" width="15.44140625" customWidth="1"/>
    <col min="7" max="7" width="15.21875" customWidth="1"/>
    <col min="8" max="8" width="11.44140625" style="18" customWidth="1"/>
  </cols>
  <sheetData>
    <row r="1" spans="1:8" x14ac:dyDescent="0.3">
      <c r="A1" s="8"/>
      <c r="B1" s="8"/>
      <c r="C1" s="7"/>
      <c r="D1" s="9" t="s">
        <v>11</v>
      </c>
      <c r="E1" s="10" t="s">
        <v>12</v>
      </c>
      <c r="F1" s="10" t="s">
        <v>13</v>
      </c>
      <c r="G1" s="10" t="s">
        <v>14</v>
      </c>
      <c r="H1" s="19"/>
    </row>
    <row r="2" spans="1:8" x14ac:dyDescent="0.3">
      <c r="A2" s="11" t="s">
        <v>260</v>
      </c>
      <c r="B2" s="12" t="s">
        <v>261</v>
      </c>
      <c r="C2" s="13" t="s">
        <v>262</v>
      </c>
      <c r="D2" s="9" t="s">
        <v>15</v>
      </c>
      <c r="E2" s="10" t="s">
        <v>16</v>
      </c>
      <c r="F2" s="10" t="s">
        <v>17</v>
      </c>
      <c r="G2" s="10" t="s">
        <v>18</v>
      </c>
      <c r="H2" s="20" t="s">
        <v>499</v>
      </c>
    </row>
    <row r="3" spans="1:8" x14ac:dyDescent="0.3">
      <c r="A3" s="14">
        <v>101</v>
      </c>
      <c r="B3" s="15" t="s">
        <v>263</v>
      </c>
      <c r="C3" s="6" t="s">
        <v>19</v>
      </c>
      <c r="D3" s="16">
        <v>324</v>
      </c>
      <c r="E3" s="17">
        <v>319</v>
      </c>
      <c r="F3" s="17">
        <v>319</v>
      </c>
      <c r="G3" s="17">
        <f>304+30</f>
        <v>334</v>
      </c>
      <c r="H3" s="19">
        <v>101</v>
      </c>
    </row>
    <row r="4" spans="1:8" x14ac:dyDescent="0.3">
      <c r="A4" s="14">
        <v>102</v>
      </c>
      <c r="B4" s="15" t="s">
        <v>264</v>
      </c>
      <c r="C4" s="6" t="s">
        <v>20</v>
      </c>
      <c r="D4" s="16">
        <v>222</v>
      </c>
      <c r="E4" s="17">
        <v>226</v>
      </c>
      <c r="F4" s="17">
        <v>220</v>
      </c>
      <c r="G4" s="17">
        <v>220</v>
      </c>
      <c r="H4" s="19">
        <v>102</v>
      </c>
    </row>
    <row r="5" spans="1:8" x14ac:dyDescent="0.3">
      <c r="A5" s="14">
        <v>103</v>
      </c>
      <c r="B5" s="15" t="s">
        <v>265</v>
      </c>
      <c r="C5" s="6" t="s">
        <v>21</v>
      </c>
      <c r="D5" s="16">
        <v>438</v>
      </c>
      <c r="E5" s="17">
        <v>436</v>
      </c>
      <c r="F5" s="17">
        <v>434</v>
      </c>
      <c r="G5" s="17">
        <v>445</v>
      </c>
      <c r="H5" s="19">
        <v>103</v>
      </c>
    </row>
    <row r="6" spans="1:8" x14ac:dyDescent="0.3">
      <c r="A6" s="14">
        <v>104</v>
      </c>
      <c r="B6" s="15" t="s">
        <v>266</v>
      </c>
      <c r="C6" s="6" t="s">
        <v>22</v>
      </c>
      <c r="D6" s="16">
        <v>521</v>
      </c>
      <c r="E6" s="17">
        <v>495</v>
      </c>
      <c r="F6" s="17">
        <v>525</v>
      </c>
      <c r="G6" s="17">
        <v>543</v>
      </c>
      <c r="H6" s="19">
        <v>104</v>
      </c>
    </row>
    <row r="7" spans="1:8" x14ac:dyDescent="0.3">
      <c r="A7" s="14">
        <v>105</v>
      </c>
      <c r="B7" s="15" t="s">
        <v>267</v>
      </c>
      <c r="C7" s="6" t="s">
        <v>23</v>
      </c>
      <c r="D7" s="16">
        <v>434</v>
      </c>
      <c r="E7" s="17">
        <v>394</v>
      </c>
      <c r="F7" s="17">
        <v>439</v>
      </c>
      <c r="G7" s="17">
        <v>468</v>
      </c>
      <c r="H7" s="19">
        <v>105</v>
      </c>
    </row>
    <row r="8" spans="1:8" x14ac:dyDescent="0.3">
      <c r="A8" s="14">
        <v>106</v>
      </c>
      <c r="B8" s="15" t="s">
        <v>268</v>
      </c>
      <c r="C8" s="6" t="s">
        <v>24</v>
      </c>
      <c r="D8" s="16">
        <v>244</v>
      </c>
      <c r="E8" s="17">
        <v>251</v>
      </c>
      <c r="F8" s="17">
        <v>243</v>
      </c>
      <c r="G8" s="17">
        <v>238</v>
      </c>
      <c r="H8" s="19">
        <v>106</v>
      </c>
    </row>
    <row r="9" spans="1:8" x14ac:dyDescent="0.3">
      <c r="A9" s="28">
        <v>704</v>
      </c>
      <c r="B9" s="29" t="s">
        <v>509</v>
      </c>
      <c r="C9" s="6" t="s">
        <v>25</v>
      </c>
      <c r="D9" s="16">
        <v>389</v>
      </c>
      <c r="E9" s="17">
        <v>361</v>
      </c>
      <c r="F9" s="17">
        <v>386</v>
      </c>
      <c r="G9" s="17">
        <v>419</v>
      </c>
      <c r="H9" s="19">
        <v>704</v>
      </c>
    </row>
    <row r="10" spans="1:8" x14ac:dyDescent="0.3">
      <c r="A10" s="14">
        <v>108</v>
      </c>
      <c r="B10" s="15" t="s">
        <v>269</v>
      </c>
      <c r="C10" s="6" t="s">
        <v>26</v>
      </c>
      <c r="D10" s="16">
        <v>787</v>
      </c>
      <c r="E10" s="17">
        <v>835</v>
      </c>
      <c r="F10" s="17">
        <v>725</v>
      </c>
      <c r="G10" s="17">
        <v>800</v>
      </c>
      <c r="H10" s="19">
        <v>108</v>
      </c>
    </row>
    <row r="11" spans="1:8" x14ac:dyDescent="0.3">
      <c r="A11" s="14">
        <v>109</v>
      </c>
      <c r="B11" s="15" t="s">
        <v>270</v>
      </c>
      <c r="C11" s="6" t="s">
        <v>27</v>
      </c>
      <c r="D11" s="16">
        <v>467</v>
      </c>
      <c r="E11" s="17">
        <v>452</v>
      </c>
      <c r="F11" s="17">
        <v>474</v>
      </c>
      <c r="G11" s="17">
        <v>474</v>
      </c>
      <c r="H11" s="19">
        <v>109</v>
      </c>
    </row>
    <row r="12" spans="1:8" x14ac:dyDescent="0.3">
      <c r="A12" s="14">
        <v>110</v>
      </c>
      <c r="B12" s="15" t="s">
        <v>271</v>
      </c>
      <c r="C12" s="6" t="s">
        <v>28</v>
      </c>
      <c r="D12" s="16">
        <v>729</v>
      </c>
      <c r="E12" s="17">
        <f>297+397</f>
        <v>694</v>
      </c>
      <c r="F12" s="17">
        <f>318+419</f>
        <v>737</v>
      </c>
      <c r="G12" s="17">
        <f>317+439</f>
        <v>756</v>
      </c>
      <c r="H12" s="19">
        <v>110</v>
      </c>
    </row>
    <row r="13" spans="1:8" x14ac:dyDescent="0.3">
      <c r="A13" s="14">
        <v>111</v>
      </c>
      <c r="B13" s="15" t="s">
        <v>272</v>
      </c>
      <c r="C13" s="6" t="s">
        <v>29</v>
      </c>
      <c r="D13" s="16">
        <v>395</v>
      </c>
      <c r="E13" s="17">
        <v>371</v>
      </c>
      <c r="F13" s="17">
        <v>389</v>
      </c>
      <c r="G13" s="17">
        <v>426</v>
      </c>
      <c r="H13" s="19">
        <v>111</v>
      </c>
    </row>
    <row r="14" spans="1:8" x14ac:dyDescent="0.3">
      <c r="A14" s="14">
        <v>112</v>
      </c>
      <c r="B14" s="15" t="s">
        <v>273</v>
      </c>
      <c r="C14" s="6" t="s">
        <v>30</v>
      </c>
      <c r="D14" s="16">
        <v>887</v>
      </c>
      <c r="E14" s="17">
        <v>891</v>
      </c>
      <c r="F14" s="17">
        <v>891</v>
      </c>
      <c r="G14" s="17">
        <v>878</v>
      </c>
      <c r="H14" s="19">
        <v>112</v>
      </c>
    </row>
    <row r="15" spans="1:8" x14ac:dyDescent="0.3">
      <c r="A15" s="14">
        <v>113</v>
      </c>
      <c r="B15" s="15" t="s">
        <v>274</v>
      </c>
      <c r="C15" s="6" t="s">
        <v>31</v>
      </c>
      <c r="D15" s="16">
        <v>748</v>
      </c>
      <c r="E15" s="17">
        <v>724</v>
      </c>
      <c r="F15" s="17">
        <v>753</v>
      </c>
      <c r="G15" s="17">
        <v>768</v>
      </c>
      <c r="H15" s="19">
        <v>113</v>
      </c>
    </row>
    <row r="16" spans="1:8" x14ac:dyDescent="0.3">
      <c r="A16" s="14">
        <v>114</v>
      </c>
      <c r="B16" s="15" t="s">
        <v>275</v>
      </c>
      <c r="C16" s="6" t="s">
        <v>32</v>
      </c>
      <c r="D16" s="16">
        <v>209</v>
      </c>
      <c r="E16" s="17">
        <v>198</v>
      </c>
      <c r="F16" s="17">
        <v>214</v>
      </c>
      <c r="G16" s="17">
        <v>214</v>
      </c>
      <c r="H16" s="19">
        <v>114</v>
      </c>
    </row>
    <row r="17" spans="1:8" x14ac:dyDescent="0.3">
      <c r="A17" s="14">
        <v>115</v>
      </c>
      <c r="B17" s="15" t="s">
        <v>276</v>
      </c>
      <c r="C17" s="6" t="s">
        <v>33</v>
      </c>
      <c r="D17" s="16">
        <v>90</v>
      </c>
      <c r="E17" s="17">
        <v>87</v>
      </c>
      <c r="F17" s="17">
        <v>91</v>
      </c>
      <c r="G17" s="17">
        <v>92</v>
      </c>
      <c r="H17" s="19">
        <v>115</v>
      </c>
    </row>
    <row r="18" spans="1:8" x14ac:dyDescent="0.3">
      <c r="A18" s="14">
        <v>116</v>
      </c>
      <c r="B18" s="15" t="s">
        <v>277</v>
      </c>
      <c r="C18" s="6" t="s">
        <v>34</v>
      </c>
      <c r="D18" s="16">
        <v>156</v>
      </c>
      <c r="E18" s="17">
        <v>167</v>
      </c>
      <c r="F18" s="17">
        <v>157</v>
      </c>
      <c r="G18" s="17">
        <v>143</v>
      </c>
      <c r="H18" s="19">
        <v>116</v>
      </c>
    </row>
    <row r="19" spans="1:8" x14ac:dyDescent="0.3">
      <c r="A19" s="14">
        <v>117</v>
      </c>
      <c r="B19" s="15" t="s">
        <v>278</v>
      </c>
      <c r="C19" s="6" t="s">
        <v>35</v>
      </c>
      <c r="D19" s="16">
        <v>138</v>
      </c>
      <c r="E19" s="17">
        <v>137</v>
      </c>
      <c r="F19" s="17">
        <v>140</v>
      </c>
      <c r="G19" s="17">
        <v>137</v>
      </c>
      <c r="H19" s="19">
        <v>117</v>
      </c>
    </row>
    <row r="20" spans="1:8" x14ac:dyDescent="0.3">
      <c r="A20" s="14">
        <v>118</v>
      </c>
      <c r="B20" s="15" t="s">
        <v>279</v>
      </c>
      <c r="C20" s="6" t="s">
        <v>36</v>
      </c>
      <c r="D20" s="16">
        <v>122</v>
      </c>
      <c r="E20" s="17">
        <v>119</v>
      </c>
      <c r="F20" s="17">
        <v>122</v>
      </c>
      <c r="G20" s="17">
        <v>124</v>
      </c>
      <c r="H20" s="19">
        <v>118</v>
      </c>
    </row>
    <row r="21" spans="1:8" x14ac:dyDescent="0.3">
      <c r="A21" s="14">
        <v>119</v>
      </c>
      <c r="B21" s="15" t="s">
        <v>280</v>
      </c>
      <c r="C21" s="6" t="s">
        <v>37</v>
      </c>
      <c r="D21" s="16">
        <v>503</v>
      </c>
      <c r="E21" s="17">
        <v>501</v>
      </c>
      <c r="F21" s="17">
        <v>506</v>
      </c>
      <c r="G21" s="17">
        <v>502</v>
      </c>
      <c r="H21" s="19">
        <v>119</v>
      </c>
    </row>
    <row r="22" spans="1:8" x14ac:dyDescent="0.3">
      <c r="A22" s="14">
        <v>120</v>
      </c>
      <c r="B22" s="15" t="s">
        <v>281</v>
      </c>
      <c r="C22" s="6" t="s">
        <v>38</v>
      </c>
      <c r="D22" s="16">
        <v>241</v>
      </c>
      <c r="E22" s="17">
        <v>231</v>
      </c>
      <c r="F22" s="17">
        <v>244</v>
      </c>
      <c r="G22" s="17">
        <v>249</v>
      </c>
      <c r="H22" s="19">
        <v>120</v>
      </c>
    </row>
    <row r="23" spans="1:8" x14ac:dyDescent="0.3">
      <c r="A23" s="26">
        <v>121</v>
      </c>
      <c r="B23" s="27" t="s">
        <v>510</v>
      </c>
      <c r="C23" s="6" t="s">
        <v>39</v>
      </c>
      <c r="D23" s="16">
        <v>202</v>
      </c>
      <c r="E23" s="17">
        <v>193</v>
      </c>
      <c r="F23" s="17">
        <v>201</v>
      </c>
      <c r="G23" s="17">
        <v>213</v>
      </c>
      <c r="H23" s="19">
        <v>121</v>
      </c>
    </row>
    <row r="24" spans="1:8" x14ac:dyDescent="0.3">
      <c r="A24" s="14">
        <v>122</v>
      </c>
      <c r="B24" s="15" t="s">
        <v>282</v>
      </c>
      <c r="C24" s="6" t="s">
        <v>40</v>
      </c>
      <c r="D24" s="16">
        <v>1305</v>
      </c>
      <c r="E24" s="17">
        <v>1268</v>
      </c>
      <c r="F24" s="17">
        <v>1290</v>
      </c>
      <c r="G24" s="17">
        <v>1358</v>
      </c>
      <c r="H24" s="19">
        <v>122</v>
      </c>
    </row>
    <row r="25" spans="1:8" x14ac:dyDescent="0.3">
      <c r="A25" s="14">
        <v>123</v>
      </c>
      <c r="B25" s="15" t="s">
        <v>283</v>
      </c>
      <c r="C25" s="6" t="s">
        <v>41</v>
      </c>
      <c r="D25" s="16">
        <v>1351</v>
      </c>
      <c r="E25" s="17">
        <v>1380</v>
      </c>
      <c r="F25" s="17">
        <f>1416-155</f>
        <v>1261</v>
      </c>
      <c r="G25" s="17">
        <v>1413</v>
      </c>
      <c r="H25" s="19">
        <v>123</v>
      </c>
    </row>
    <row r="26" spans="1:8" x14ac:dyDescent="0.3">
      <c r="A26" s="14">
        <v>124</v>
      </c>
      <c r="B26" s="15" t="s">
        <v>284</v>
      </c>
      <c r="C26" s="6" t="s">
        <v>42</v>
      </c>
      <c r="D26" s="16">
        <v>970</v>
      </c>
      <c r="E26" s="17">
        <v>958</v>
      </c>
      <c r="F26" s="17">
        <v>957</v>
      </c>
      <c r="G26" s="17">
        <v>995</v>
      </c>
      <c r="H26" s="19">
        <v>124</v>
      </c>
    </row>
    <row r="27" spans="1:8" x14ac:dyDescent="0.3">
      <c r="A27" s="14">
        <v>125</v>
      </c>
      <c r="B27" s="15" t="s">
        <v>285</v>
      </c>
      <c r="C27" s="6" t="s">
        <v>43</v>
      </c>
      <c r="D27" s="16">
        <v>530</v>
      </c>
      <c r="E27" s="17">
        <v>528</v>
      </c>
      <c r="F27" s="17">
        <v>530</v>
      </c>
      <c r="G27" s="17">
        <v>531</v>
      </c>
      <c r="H27" s="19">
        <v>125</v>
      </c>
    </row>
    <row r="28" spans="1:8" x14ac:dyDescent="0.3">
      <c r="A28" s="14">
        <v>126</v>
      </c>
      <c r="B28" s="15" t="s">
        <v>286</v>
      </c>
      <c r="C28" s="6" t="s">
        <v>44</v>
      </c>
      <c r="D28" s="16">
        <v>439</v>
      </c>
      <c r="E28" s="17">
        <v>413</v>
      </c>
      <c r="F28" s="17">
        <v>439</v>
      </c>
      <c r="G28" s="17">
        <v>464</v>
      </c>
      <c r="H28" s="19">
        <v>126</v>
      </c>
    </row>
    <row r="29" spans="1:8" x14ac:dyDescent="0.3">
      <c r="A29" s="14">
        <v>127</v>
      </c>
      <c r="B29" s="15" t="s">
        <v>287</v>
      </c>
      <c r="C29" s="6" t="s">
        <v>45</v>
      </c>
      <c r="D29" s="16">
        <v>924</v>
      </c>
      <c r="E29" s="17">
        <v>919</v>
      </c>
      <c r="F29" s="17">
        <v>918</v>
      </c>
      <c r="G29" s="17">
        <v>936</v>
      </c>
      <c r="H29" s="19">
        <v>127</v>
      </c>
    </row>
    <row r="30" spans="1:8" x14ac:dyDescent="0.3">
      <c r="A30" s="14">
        <v>128</v>
      </c>
      <c r="B30" s="15" t="s">
        <v>288</v>
      </c>
      <c r="C30" s="6" t="s">
        <v>46</v>
      </c>
      <c r="D30" s="16">
        <v>622</v>
      </c>
      <c r="E30" s="17">
        <v>608</v>
      </c>
      <c r="F30" s="17">
        <v>618</v>
      </c>
      <c r="G30" s="17">
        <v>641</v>
      </c>
      <c r="H30" s="19">
        <v>128</v>
      </c>
    </row>
    <row r="31" spans="1:8" x14ac:dyDescent="0.3">
      <c r="A31" s="14">
        <v>129</v>
      </c>
      <c r="B31" s="15" t="s">
        <v>289</v>
      </c>
      <c r="C31" s="6" t="s">
        <v>47</v>
      </c>
      <c r="D31" s="16">
        <v>145</v>
      </c>
      <c r="E31" s="17">
        <v>139</v>
      </c>
      <c r="F31" s="17">
        <v>145</v>
      </c>
      <c r="G31" s="17">
        <v>151</v>
      </c>
      <c r="H31" s="19">
        <v>129</v>
      </c>
    </row>
    <row r="32" spans="1:8" x14ac:dyDescent="0.3">
      <c r="A32" s="14">
        <v>130</v>
      </c>
      <c r="B32" s="15" t="s">
        <v>290</v>
      </c>
      <c r="C32" s="6" t="s">
        <v>48</v>
      </c>
      <c r="D32" s="16">
        <v>401</v>
      </c>
      <c r="E32" s="17">
        <v>408</v>
      </c>
      <c r="F32" s="17">
        <v>403</v>
      </c>
      <c r="G32" s="17">
        <v>393</v>
      </c>
      <c r="H32" s="19">
        <v>130</v>
      </c>
    </row>
    <row r="33" spans="1:8" x14ac:dyDescent="0.3">
      <c r="A33" s="14">
        <v>131</v>
      </c>
      <c r="B33" s="15" t="s">
        <v>291</v>
      </c>
      <c r="C33" s="6" t="s">
        <v>49</v>
      </c>
      <c r="D33" s="16">
        <v>262</v>
      </c>
      <c r="E33" s="17">
        <v>239</v>
      </c>
      <c r="F33" s="17">
        <v>265</v>
      </c>
      <c r="G33" s="17">
        <v>283</v>
      </c>
      <c r="H33" s="19">
        <v>131</v>
      </c>
    </row>
    <row r="34" spans="1:8" x14ac:dyDescent="0.3">
      <c r="A34" s="14">
        <v>132</v>
      </c>
      <c r="B34" s="15" t="s">
        <v>292</v>
      </c>
      <c r="C34" s="6" t="s">
        <v>50</v>
      </c>
      <c r="D34" s="16">
        <v>749</v>
      </c>
      <c r="E34" s="17">
        <v>745</v>
      </c>
      <c r="F34" s="17">
        <v>757</v>
      </c>
      <c r="G34" s="17">
        <v>746</v>
      </c>
      <c r="H34" s="19">
        <v>132</v>
      </c>
    </row>
    <row r="35" spans="1:8" x14ac:dyDescent="0.3">
      <c r="A35" s="14">
        <v>133</v>
      </c>
      <c r="B35" s="15" t="s">
        <v>293</v>
      </c>
      <c r="C35" s="6" t="s">
        <v>51</v>
      </c>
      <c r="D35" s="16">
        <v>789</v>
      </c>
      <c r="E35" s="17">
        <v>772</v>
      </c>
      <c r="F35" s="17">
        <v>789</v>
      </c>
      <c r="G35" s="17">
        <v>805</v>
      </c>
      <c r="H35" s="19">
        <v>133</v>
      </c>
    </row>
    <row r="36" spans="1:8" x14ac:dyDescent="0.3">
      <c r="A36" s="14">
        <v>134</v>
      </c>
      <c r="B36" s="15" t="s">
        <v>294</v>
      </c>
      <c r="C36" s="6" t="s">
        <v>52</v>
      </c>
      <c r="D36" s="16">
        <v>191</v>
      </c>
      <c r="E36" s="17">
        <v>195</v>
      </c>
      <c r="F36" s="17">
        <v>188</v>
      </c>
      <c r="G36" s="17">
        <v>189</v>
      </c>
      <c r="H36" s="19">
        <v>134</v>
      </c>
    </row>
    <row r="37" spans="1:8" x14ac:dyDescent="0.3">
      <c r="A37" s="14">
        <v>135</v>
      </c>
      <c r="B37" s="15" t="s">
        <v>295</v>
      </c>
      <c r="C37" s="6" t="s">
        <v>53</v>
      </c>
      <c r="D37" s="16">
        <v>97</v>
      </c>
      <c r="E37" s="17">
        <v>97</v>
      </c>
      <c r="F37" s="17">
        <v>98</v>
      </c>
      <c r="G37" s="17">
        <v>96</v>
      </c>
      <c r="H37" s="19">
        <v>135</v>
      </c>
    </row>
    <row r="38" spans="1:8" x14ac:dyDescent="0.3">
      <c r="A38" s="14">
        <v>136</v>
      </c>
      <c r="B38" s="15" t="s">
        <v>296</v>
      </c>
      <c r="C38" s="6" t="s">
        <v>54</v>
      </c>
      <c r="D38" s="16">
        <v>1269</v>
      </c>
      <c r="E38" s="17">
        <v>1303</v>
      </c>
      <c r="F38" s="17">
        <v>1249</v>
      </c>
      <c r="G38" s="17">
        <v>1256</v>
      </c>
      <c r="H38" s="19">
        <v>136</v>
      </c>
    </row>
    <row r="39" spans="1:8" x14ac:dyDescent="0.3">
      <c r="A39" s="14">
        <v>137</v>
      </c>
      <c r="B39" s="15" t="s">
        <v>297</v>
      </c>
      <c r="C39" s="6" t="s">
        <v>55</v>
      </c>
      <c r="D39" s="16">
        <v>569</v>
      </c>
      <c r="E39" s="17">
        <v>556</v>
      </c>
      <c r="F39" s="17">
        <v>564</v>
      </c>
      <c r="G39" s="17">
        <v>588</v>
      </c>
      <c r="H39" s="19">
        <v>137</v>
      </c>
    </row>
    <row r="40" spans="1:8" x14ac:dyDescent="0.3">
      <c r="A40" s="14">
        <v>138</v>
      </c>
      <c r="B40" s="15" t="s">
        <v>298</v>
      </c>
      <c r="C40" s="6" t="s">
        <v>56</v>
      </c>
      <c r="D40" s="16">
        <v>744</v>
      </c>
      <c r="E40" s="17">
        <v>735</v>
      </c>
      <c r="F40" s="17">
        <v>737</v>
      </c>
      <c r="G40" s="17">
        <v>760</v>
      </c>
      <c r="H40" s="19">
        <v>138</v>
      </c>
    </row>
    <row r="41" spans="1:8" x14ac:dyDescent="0.3">
      <c r="A41" s="14">
        <v>139</v>
      </c>
      <c r="B41" s="15" t="s">
        <v>299</v>
      </c>
      <c r="C41" s="6" t="s">
        <v>57</v>
      </c>
      <c r="D41" s="16">
        <v>113</v>
      </c>
      <c r="E41" s="17">
        <v>109</v>
      </c>
      <c r="F41" s="17">
        <v>114</v>
      </c>
      <c r="G41" s="17">
        <v>115</v>
      </c>
      <c r="H41" s="19">
        <v>139</v>
      </c>
    </row>
    <row r="42" spans="1:8" x14ac:dyDescent="0.3">
      <c r="A42" s="14">
        <v>140</v>
      </c>
      <c r="B42" s="15" t="s">
        <v>300</v>
      </c>
      <c r="C42" s="6" t="s">
        <v>58</v>
      </c>
      <c r="D42" s="16">
        <v>139</v>
      </c>
      <c r="E42" s="17">
        <v>134</v>
      </c>
      <c r="F42" s="17">
        <v>142</v>
      </c>
      <c r="G42" s="17">
        <v>141</v>
      </c>
      <c r="H42" s="19">
        <v>140</v>
      </c>
    </row>
    <row r="43" spans="1:8" x14ac:dyDescent="0.3">
      <c r="A43" s="14">
        <v>141</v>
      </c>
      <c r="B43" s="15" t="s">
        <v>301</v>
      </c>
      <c r="C43" s="6" t="s">
        <v>59</v>
      </c>
      <c r="D43" s="16">
        <v>149</v>
      </c>
      <c r="E43" s="17">
        <v>170</v>
      </c>
      <c r="F43" s="17">
        <v>148</v>
      </c>
      <c r="G43" s="17">
        <v>129</v>
      </c>
      <c r="H43" s="19">
        <v>141</v>
      </c>
    </row>
    <row r="44" spans="1:8" x14ac:dyDescent="0.3">
      <c r="A44" s="14">
        <v>142</v>
      </c>
      <c r="B44" s="15" t="s">
        <v>302</v>
      </c>
      <c r="C44" s="6" t="s">
        <v>60</v>
      </c>
      <c r="D44" s="16">
        <v>111</v>
      </c>
      <c r="E44" s="17">
        <v>111</v>
      </c>
      <c r="F44" s="17">
        <v>108</v>
      </c>
      <c r="G44" s="17">
        <v>115</v>
      </c>
      <c r="H44" s="19">
        <v>142</v>
      </c>
    </row>
    <row r="45" spans="1:8" x14ac:dyDescent="0.3">
      <c r="A45" s="14">
        <v>143</v>
      </c>
      <c r="B45" s="15" t="s">
        <v>303</v>
      </c>
      <c r="C45" s="6" t="s">
        <v>61</v>
      </c>
      <c r="D45" s="16">
        <v>95</v>
      </c>
      <c r="E45" s="17">
        <v>97</v>
      </c>
      <c r="F45" s="17">
        <v>96</v>
      </c>
      <c r="G45" s="17">
        <v>92</v>
      </c>
      <c r="H45" s="19">
        <v>143</v>
      </c>
    </row>
    <row r="46" spans="1:8" x14ac:dyDescent="0.3">
      <c r="A46" s="14">
        <v>144</v>
      </c>
      <c r="B46" s="15" t="s">
        <v>304</v>
      </c>
      <c r="C46" s="6" t="s">
        <v>62</v>
      </c>
      <c r="D46" s="16">
        <v>197</v>
      </c>
      <c r="E46" s="17">
        <v>192</v>
      </c>
      <c r="F46" s="17">
        <v>200</v>
      </c>
      <c r="G46" s="17">
        <v>198</v>
      </c>
      <c r="H46" s="19">
        <v>144</v>
      </c>
    </row>
    <row r="47" spans="1:8" x14ac:dyDescent="0.3">
      <c r="A47" s="14">
        <v>145</v>
      </c>
      <c r="B47" s="15" t="s">
        <v>305</v>
      </c>
      <c r="C47" s="6" t="s">
        <v>63</v>
      </c>
      <c r="D47" s="16">
        <v>566</v>
      </c>
      <c r="E47" s="17">
        <v>549</v>
      </c>
      <c r="F47" s="17">
        <v>560</v>
      </c>
      <c r="G47" s="17">
        <v>588</v>
      </c>
      <c r="H47" s="19">
        <v>145</v>
      </c>
    </row>
    <row r="48" spans="1:8" x14ac:dyDescent="0.3">
      <c r="A48" s="14">
        <v>146</v>
      </c>
      <c r="B48" s="15" t="s">
        <v>306</v>
      </c>
      <c r="C48" s="6" t="s">
        <v>64</v>
      </c>
      <c r="D48" s="16">
        <v>698</v>
      </c>
      <c r="E48" s="17">
        <v>668</v>
      </c>
      <c r="F48" s="17">
        <v>692</v>
      </c>
      <c r="G48" s="17">
        <v>734</v>
      </c>
      <c r="H48" s="19">
        <v>146</v>
      </c>
    </row>
    <row r="49" spans="1:8" x14ac:dyDescent="0.3">
      <c r="A49" s="14">
        <v>147</v>
      </c>
      <c r="B49" s="15" t="s">
        <v>307</v>
      </c>
      <c r="C49" s="6" t="s">
        <v>65</v>
      </c>
      <c r="D49" s="16">
        <v>1163</v>
      </c>
      <c r="E49" s="17">
        <v>1132</v>
      </c>
      <c r="F49" s="17">
        <v>1151</v>
      </c>
      <c r="G49" s="17">
        <v>1207</v>
      </c>
      <c r="H49" s="19">
        <v>147</v>
      </c>
    </row>
    <row r="50" spans="1:8" x14ac:dyDescent="0.3">
      <c r="A50" s="14">
        <v>148</v>
      </c>
      <c r="B50" s="15" t="s">
        <v>308</v>
      </c>
      <c r="C50" s="6" t="s">
        <v>66</v>
      </c>
      <c r="D50" s="16">
        <v>100</v>
      </c>
      <c r="E50" s="17">
        <v>99</v>
      </c>
      <c r="F50" s="17">
        <v>99</v>
      </c>
      <c r="G50" s="17">
        <v>102</v>
      </c>
      <c r="H50" s="19">
        <v>148</v>
      </c>
    </row>
    <row r="51" spans="1:8" x14ac:dyDescent="0.3">
      <c r="A51" s="14">
        <v>150</v>
      </c>
      <c r="B51" s="15" t="s">
        <v>309</v>
      </c>
      <c r="C51" s="6" t="s">
        <v>67</v>
      </c>
      <c r="D51" s="16">
        <v>391</v>
      </c>
      <c r="E51" s="17">
        <v>408</v>
      </c>
      <c r="F51" s="17">
        <v>377</v>
      </c>
      <c r="G51" s="17">
        <v>387</v>
      </c>
      <c r="H51" s="19">
        <v>150</v>
      </c>
    </row>
    <row r="52" spans="1:8" x14ac:dyDescent="0.3">
      <c r="A52" s="14">
        <v>151</v>
      </c>
      <c r="B52" s="15" t="s">
        <v>310</v>
      </c>
      <c r="C52" s="6" t="s">
        <v>68</v>
      </c>
      <c r="D52" s="16">
        <v>145</v>
      </c>
      <c r="E52" s="17">
        <v>144</v>
      </c>
      <c r="F52" s="17">
        <v>141</v>
      </c>
      <c r="G52" s="17">
        <v>150</v>
      </c>
      <c r="H52" s="19">
        <v>151</v>
      </c>
    </row>
    <row r="53" spans="1:8" x14ac:dyDescent="0.3">
      <c r="A53" s="14">
        <v>152</v>
      </c>
      <c r="B53" s="15" t="s">
        <v>311</v>
      </c>
      <c r="C53" s="6" t="s">
        <v>312</v>
      </c>
      <c r="D53" s="16">
        <f>699+541</f>
        <v>1240</v>
      </c>
      <c r="E53" s="17">
        <f>707+529</f>
        <v>1236</v>
      </c>
      <c r="F53" s="17">
        <f>698+536</f>
        <v>1234</v>
      </c>
      <c r="G53" s="17">
        <f>691+559</f>
        <v>1250</v>
      </c>
      <c r="H53" s="19">
        <v>152</v>
      </c>
    </row>
    <row r="54" spans="1:8" x14ac:dyDescent="0.3">
      <c r="A54" s="26">
        <v>154</v>
      </c>
      <c r="B54" s="27" t="s">
        <v>313</v>
      </c>
      <c r="C54" s="6" t="s">
        <v>69</v>
      </c>
      <c r="D54" s="16">
        <v>165</v>
      </c>
      <c r="E54" s="17">
        <v>149</v>
      </c>
      <c r="F54" s="17">
        <v>165</v>
      </c>
      <c r="G54" s="17">
        <v>180</v>
      </c>
      <c r="H54" s="19">
        <v>154</v>
      </c>
    </row>
    <row r="55" spans="1:8" x14ac:dyDescent="0.3">
      <c r="A55" s="14">
        <v>155</v>
      </c>
      <c r="B55" s="15" t="s">
        <v>314</v>
      </c>
      <c r="C55" s="6" t="s">
        <v>70</v>
      </c>
      <c r="D55" s="16">
        <v>733</v>
      </c>
      <c r="E55" s="17">
        <v>683</v>
      </c>
      <c r="F55" s="17">
        <v>742</v>
      </c>
      <c r="G55" s="17">
        <v>774</v>
      </c>
      <c r="H55" s="19">
        <v>155</v>
      </c>
    </row>
    <row r="56" spans="1:8" x14ac:dyDescent="0.3">
      <c r="A56" s="26">
        <v>156</v>
      </c>
      <c r="B56" s="27" t="s">
        <v>511</v>
      </c>
      <c r="C56" s="6" t="s">
        <v>71</v>
      </c>
      <c r="D56" s="16">
        <v>220</v>
      </c>
      <c r="E56" s="17">
        <v>214</v>
      </c>
      <c r="F56" s="17">
        <v>212</v>
      </c>
      <c r="G56" s="17">
        <v>234</v>
      </c>
      <c r="H56" s="19">
        <v>156</v>
      </c>
    </row>
    <row r="57" spans="1:8" x14ac:dyDescent="0.3">
      <c r="A57" s="14">
        <v>157</v>
      </c>
      <c r="B57" s="15" t="s">
        <v>315</v>
      </c>
      <c r="C57" s="6" t="s">
        <v>72</v>
      </c>
      <c r="D57" s="16">
        <v>485</v>
      </c>
      <c r="E57" s="17">
        <v>492</v>
      </c>
      <c r="F57" s="17">
        <v>486</v>
      </c>
      <c r="G57" s="17">
        <v>478</v>
      </c>
      <c r="H57" s="19">
        <v>157</v>
      </c>
    </row>
    <row r="58" spans="1:8" x14ac:dyDescent="0.3">
      <c r="A58" s="14">
        <v>158</v>
      </c>
      <c r="B58" s="15" t="s">
        <v>316</v>
      </c>
      <c r="C58" s="6" t="s">
        <v>73</v>
      </c>
      <c r="D58" s="16">
        <v>292</v>
      </c>
      <c r="E58" s="17">
        <v>288</v>
      </c>
      <c r="F58" s="17">
        <v>288</v>
      </c>
      <c r="G58" s="17">
        <v>300</v>
      </c>
      <c r="H58" s="19">
        <v>158</v>
      </c>
    </row>
    <row r="59" spans="1:8" x14ac:dyDescent="0.3">
      <c r="A59" s="14">
        <v>159</v>
      </c>
      <c r="B59" s="15" t="s">
        <v>317</v>
      </c>
      <c r="C59" s="6" t="s">
        <v>74</v>
      </c>
      <c r="D59" s="16">
        <v>690</v>
      </c>
      <c r="E59" s="17">
        <v>680</v>
      </c>
      <c r="F59" s="17">
        <v>705</v>
      </c>
      <c r="G59" s="17">
        <v>685</v>
      </c>
      <c r="H59" s="19">
        <v>159</v>
      </c>
    </row>
    <row r="60" spans="1:8" x14ac:dyDescent="0.3">
      <c r="A60" s="14">
        <v>160</v>
      </c>
      <c r="B60" s="15" t="s">
        <v>318</v>
      </c>
      <c r="C60" s="6" t="s">
        <v>75</v>
      </c>
      <c r="D60" s="16">
        <v>51</v>
      </c>
      <c r="E60" s="17">
        <v>50</v>
      </c>
      <c r="F60" s="17">
        <v>53</v>
      </c>
      <c r="G60" s="17">
        <v>51</v>
      </c>
      <c r="H60" s="19">
        <v>160</v>
      </c>
    </row>
    <row r="61" spans="1:8" x14ac:dyDescent="0.3">
      <c r="A61" s="14">
        <v>161</v>
      </c>
      <c r="B61" s="15" t="s">
        <v>319</v>
      </c>
      <c r="C61" s="6" t="s">
        <v>76</v>
      </c>
      <c r="D61" s="16">
        <v>196</v>
      </c>
      <c r="E61" s="17">
        <v>177</v>
      </c>
      <c r="F61" s="17">
        <v>179</v>
      </c>
      <c r="G61" s="17">
        <f>90+142</f>
        <v>232</v>
      </c>
      <c r="H61" s="19">
        <v>161</v>
      </c>
    </row>
    <row r="62" spans="1:8" x14ac:dyDescent="0.3">
      <c r="A62" s="14">
        <v>724</v>
      </c>
      <c r="B62" s="15" t="s">
        <v>500</v>
      </c>
      <c r="C62" s="6" t="s">
        <v>81</v>
      </c>
      <c r="D62" s="16">
        <v>100</v>
      </c>
      <c r="E62" s="17">
        <v>97</v>
      </c>
      <c r="F62" s="17">
        <v>100</v>
      </c>
      <c r="G62" s="17">
        <v>103</v>
      </c>
      <c r="H62" s="19">
        <v>724</v>
      </c>
    </row>
    <row r="63" spans="1:8" x14ac:dyDescent="0.3">
      <c r="A63" s="14">
        <v>162</v>
      </c>
      <c r="B63" s="15" t="s">
        <v>320</v>
      </c>
      <c r="C63" s="6" t="s">
        <v>77</v>
      </c>
      <c r="D63" s="16">
        <v>536</v>
      </c>
      <c r="E63" s="17">
        <v>534</v>
      </c>
      <c r="F63" s="17">
        <v>529</v>
      </c>
      <c r="G63" s="17">
        <v>544</v>
      </c>
      <c r="H63" s="19">
        <v>162</v>
      </c>
    </row>
    <row r="64" spans="1:8" x14ac:dyDescent="0.3">
      <c r="A64" s="14">
        <v>163</v>
      </c>
      <c r="B64" s="15" t="s">
        <v>321</v>
      </c>
      <c r="C64" s="6" t="s">
        <v>78</v>
      </c>
      <c r="D64" s="16">
        <v>621</v>
      </c>
      <c r="E64" s="17">
        <v>609</v>
      </c>
      <c r="F64" s="17">
        <v>622</v>
      </c>
      <c r="G64" s="17">
        <v>632</v>
      </c>
      <c r="H64" s="19">
        <v>163</v>
      </c>
    </row>
    <row r="65" spans="1:8" x14ac:dyDescent="0.3">
      <c r="A65" s="14">
        <v>164</v>
      </c>
      <c r="B65" s="15" t="s">
        <v>322</v>
      </c>
      <c r="C65" s="6" t="s">
        <v>79</v>
      </c>
      <c r="D65" s="16">
        <v>387</v>
      </c>
      <c r="E65" s="17">
        <v>371</v>
      </c>
      <c r="F65" s="17">
        <v>389</v>
      </c>
      <c r="G65" s="17">
        <v>401</v>
      </c>
      <c r="H65" s="19">
        <v>164</v>
      </c>
    </row>
    <row r="66" spans="1:8" x14ac:dyDescent="0.3">
      <c r="A66" s="14">
        <v>165</v>
      </c>
      <c r="B66" s="15" t="s">
        <v>323</v>
      </c>
      <c r="C66" s="6" t="s">
        <v>80</v>
      </c>
      <c r="D66" s="16">
        <v>620</v>
      </c>
      <c r="E66" s="17">
        <v>604</v>
      </c>
      <c r="F66" s="17">
        <v>625</v>
      </c>
      <c r="G66" s="17">
        <v>632</v>
      </c>
      <c r="H66" s="19">
        <v>165</v>
      </c>
    </row>
    <row r="67" spans="1:8" x14ac:dyDescent="0.3">
      <c r="A67" s="14">
        <v>167</v>
      </c>
      <c r="B67" s="15" t="s">
        <v>324</v>
      </c>
      <c r="C67" s="6" t="s">
        <v>82</v>
      </c>
      <c r="D67" s="16">
        <v>290</v>
      </c>
      <c r="E67" s="17">
        <f>205+85</f>
        <v>290</v>
      </c>
      <c r="F67" s="17">
        <f>203+85</f>
        <v>288</v>
      </c>
      <c r="G67" s="17">
        <f>205+88</f>
        <v>293</v>
      </c>
      <c r="H67" s="19">
        <v>167</v>
      </c>
    </row>
    <row r="68" spans="1:8" x14ac:dyDescent="0.3">
      <c r="A68" s="14">
        <v>168</v>
      </c>
      <c r="B68" s="15" t="s">
        <v>325</v>
      </c>
      <c r="C68" s="6" t="s">
        <v>83</v>
      </c>
      <c r="D68" s="16">
        <v>271</v>
      </c>
      <c r="E68" s="17">
        <v>259</v>
      </c>
      <c r="F68" s="17">
        <v>274</v>
      </c>
      <c r="G68" s="17">
        <v>280</v>
      </c>
      <c r="H68" s="19">
        <v>168</v>
      </c>
    </row>
    <row r="69" spans="1:8" x14ac:dyDescent="0.3">
      <c r="A69" s="14">
        <v>169</v>
      </c>
      <c r="B69" s="15" t="s">
        <v>326</v>
      </c>
      <c r="C69" s="6" t="s">
        <v>84</v>
      </c>
      <c r="D69" s="16">
        <v>553</v>
      </c>
      <c r="E69" s="17">
        <v>546</v>
      </c>
      <c r="F69" s="17">
        <v>549</v>
      </c>
      <c r="G69" s="17">
        <v>563</v>
      </c>
      <c r="H69" s="19">
        <v>169</v>
      </c>
    </row>
    <row r="70" spans="1:8" x14ac:dyDescent="0.3">
      <c r="A70" s="14">
        <v>170</v>
      </c>
      <c r="B70" s="15" t="s">
        <v>327</v>
      </c>
      <c r="C70" s="6" t="s">
        <v>85</v>
      </c>
      <c r="D70" s="16">
        <v>105</v>
      </c>
      <c r="E70" s="17">
        <v>101</v>
      </c>
      <c r="F70" s="17">
        <v>107</v>
      </c>
      <c r="G70" s="17">
        <v>106</v>
      </c>
      <c r="H70" s="19">
        <v>170</v>
      </c>
    </row>
    <row r="71" spans="1:8" x14ac:dyDescent="0.3">
      <c r="A71" s="14">
        <v>171</v>
      </c>
      <c r="B71" s="15" t="s">
        <v>328</v>
      </c>
      <c r="C71" s="6" t="s">
        <v>86</v>
      </c>
      <c r="D71" s="16">
        <v>594</v>
      </c>
      <c r="E71" s="17">
        <v>598</v>
      </c>
      <c r="F71" s="17">
        <v>598</v>
      </c>
      <c r="G71" s="17">
        <v>586</v>
      </c>
      <c r="H71" s="19">
        <v>171</v>
      </c>
    </row>
    <row r="72" spans="1:8" x14ac:dyDescent="0.3">
      <c r="A72" s="14">
        <v>172</v>
      </c>
      <c r="B72" s="15" t="s">
        <v>329</v>
      </c>
      <c r="C72" s="6" t="s">
        <v>87</v>
      </c>
      <c r="D72" s="16">
        <v>577</v>
      </c>
      <c r="E72" s="17">
        <v>569</v>
      </c>
      <c r="F72" s="17">
        <v>569</v>
      </c>
      <c r="G72" s="17">
        <v>593</v>
      </c>
      <c r="H72" s="19">
        <v>172</v>
      </c>
    </row>
    <row r="73" spans="1:8" x14ac:dyDescent="0.3">
      <c r="A73" s="14">
        <v>173</v>
      </c>
      <c r="B73" s="15" t="s">
        <v>330</v>
      </c>
      <c r="C73" s="6" t="s">
        <v>88</v>
      </c>
      <c r="D73" s="16">
        <v>223</v>
      </c>
      <c r="E73" s="17">
        <v>222</v>
      </c>
      <c r="F73" s="17">
        <v>223</v>
      </c>
      <c r="G73" s="17">
        <v>223</v>
      </c>
      <c r="H73" s="19">
        <v>173</v>
      </c>
    </row>
    <row r="74" spans="1:8" x14ac:dyDescent="0.3">
      <c r="A74" s="14">
        <v>174</v>
      </c>
      <c r="B74" s="15" t="s">
        <v>331</v>
      </c>
      <c r="C74" s="6" t="s">
        <v>89</v>
      </c>
      <c r="D74" s="16">
        <v>262</v>
      </c>
      <c r="E74" s="17">
        <f>148+95</f>
        <v>243</v>
      </c>
      <c r="F74" s="17">
        <v>268</v>
      </c>
      <c r="G74" s="17">
        <v>274</v>
      </c>
      <c r="H74" s="19">
        <v>174</v>
      </c>
    </row>
    <row r="75" spans="1:8" x14ac:dyDescent="0.3">
      <c r="A75" s="14">
        <v>175</v>
      </c>
      <c r="B75" s="15" t="s">
        <v>332</v>
      </c>
      <c r="C75" s="6" t="s">
        <v>90</v>
      </c>
      <c r="D75" s="16">
        <v>420</v>
      </c>
      <c r="E75" s="17">
        <v>403</v>
      </c>
      <c r="F75" s="17">
        <v>420</v>
      </c>
      <c r="G75" s="17">
        <v>436</v>
      </c>
      <c r="H75" s="19">
        <v>175</v>
      </c>
    </row>
    <row r="76" spans="1:8" x14ac:dyDescent="0.3">
      <c r="A76" s="14">
        <v>176</v>
      </c>
      <c r="B76" s="15" t="s">
        <v>333</v>
      </c>
      <c r="C76" s="6" t="s">
        <v>91</v>
      </c>
      <c r="D76" s="16">
        <v>825</v>
      </c>
      <c r="E76" s="17">
        <v>800</v>
      </c>
      <c r="F76" s="17">
        <v>813</v>
      </c>
      <c r="G76" s="17">
        <v>862</v>
      </c>
      <c r="H76" s="19">
        <v>176</v>
      </c>
    </row>
    <row r="77" spans="1:8" x14ac:dyDescent="0.3">
      <c r="A77" s="14">
        <v>177</v>
      </c>
      <c r="B77" s="15" t="s">
        <v>334</v>
      </c>
      <c r="C77" s="6" t="s">
        <v>92</v>
      </c>
      <c r="D77" s="16">
        <v>570</v>
      </c>
      <c r="E77" s="17">
        <v>543</v>
      </c>
      <c r="F77" s="17">
        <v>584</v>
      </c>
      <c r="G77" s="17">
        <v>584</v>
      </c>
      <c r="H77" s="19">
        <v>177</v>
      </c>
    </row>
    <row r="78" spans="1:8" x14ac:dyDescent="0.3">
      <c r="A78" s="14">
        <v>178</v>
      </c>
      <c r="B78" s="15" t="s">
        <v>335</v>
      </c>
      <c r="C78" s="6" t="s">
        <v>93</v>
      </c>
      <c r="D78" s="16">
        <v>68</v>
      </c>
      <c r="E78" s="17">
        <v>70</v>
      </c>
      <c r="F78" s="17">
        <v>70</v>
      </c>
      <c r="G78" s="17">
        <v>64</v>
      </c>
      <c r="H78" s="19">
        <v>178</v>
      </c>
    </row>
    <row r="79" spans="1:8" x14ac:dyDescent="0.3">
      <c r="A79" s="14">
        <v>179</v>
      </c>
      <c r="B79" s="15" t="s">
        <v>336</v>
      </c>
      <c r="C79" s="6" t="s">
        <v>94</v>
      </c>
      <c r="D79" s="16">
        <v>494</v>
      </c>
      <c r="E79" s="17">
        <v>486</v>
      </c>
      <c r="F79" s="17">
        <v>496</v>
      </c>
      <c r="G79" s="17">
        <v>501</v>
      </c>
      <c r="H79" s="19">
        <v>179</v>
      </c>
    </row>
    <row r="80" spans="1:8" x14ac:dyDescent="0.3">
      <c r="A80" s="14">
        <v>180</v>
      </c>
      <c r="B80" s="15" t="s">
        <v>337</v>
      </c>
      <c r="C80" s="6" t="s">
        <v>95</v>
      </c>
      <c r="D80" s="16">
        <v>511</v>
      </c>
      <c r="E80" s="17">
        <v>517</v>
      </c>
      <c r="F80" s="17">
        <v>511</v>
      </c>
      <c r="G80" s="17">
        <v>506</v>
      </c>
      <c r="H80" s="19">
        <v>180</v>
      </c>
    </row>
    <row r="81" spans="1:8" x14ac:dyDescent="0.3">
      <c r="A81" s="14">
        <v>181</v>
      </c>
      <c r="B81" s="15" t="s">
        <v>338</v>
      </c>
      <c r="C81" s="6" t="s">
        <v>96</v>
      </c>
      <c r="D81" s="16">
        <v>640</v>
      </c>
      <c r="E81" s="17">
        <v>624</v>
      </c>
      <c r="F81" s="17">
        <v>658</v>
      </c>
      <c r="G81" s="17">
        <v>638</v>
      </c>
      <c r="H81" s="19">
        <v>181</v>
      </c>
    </row>
    <row r="82" spans="1:8" x14ac:dyDescent="0.3">
      <c r="A82" s="14">
        <v>182</v>
      </c>
      <c r="B82" s="15" t="s">
        <v>339</v>
      </c>
      <c r="C82" s="6" t="s">
        <v>97</v>
      </c>
      <c r="D82" s="16">
        <v>328</v>
      </c>
      <c r="E82" s="17">
        <v>306</v>
      </c>
      <c r="F82" s="17">
        <v>320</v>
      </c>
      <c r="G82" s="17">
        <v>358</v>
      </c>
      <c r="H82" s="19">
        <v>182</v>
      </c>
    </row>
    <row r="83" spans="1:8" x14ac:dyDescent="0.3">
      <c r="A83" s="14">
        <v>183</v>
      </c>
      <c r="B83" s="15" t="s">
        <v>340</v>
      </c>
      <c r="C83" s="6" t="s">
        <v>98</v>
      </c>
      <c r="D83" s="16">
        <v>502</v>
      </c>
      <c r="E83" s="17">
        <v>494</v>
      </c>
      <c r="F83" s="17">
        <v>504</v>
      </c>
      <c r="G83" s="17">
        <v>507</v>
      </c>
      <c r="H83" s="19">
        <v>183</v>
      </c>
    </row>
    <row r="84" spans="1:8" x14ac:dyDescent="0.3">
      <c r="A84" s="14">
        <v>184</v>
      </c>
      <c r="B84" s="15" t="s">
        <v>341</v>
      </c>
      <c r="C84" s="6" t="s">
        <v>99</v>
      </c>
      <c r="D84" s="16">
        <v>149</v>
      </c>
      <c r="E84" s="17">
        <v>143</v>
      </c>
      <c r="F84" s="17">
        <v>150</v>
      </c>
      <c r="G84" s="17">
        <v>155</v>
      </c>
      <c r="H84" s="19">
        <v>184</v>
      </c>
    </row>
    <row r="85" spans="1:8" x14ac:dyDescent="0.3">
      <c r="A85" s="14">
        <v>185</v>
      </c>
      <c r="B85" s="15" t="s">
        <v>342</v>
      </c>
      <c r="C85" s="6" t="s">
        <v>100</v>
      </c>
      <c r="D85" s="16">
        <v>343</v>
      </c>
      <c r="E85" s="17">
        <v>338</v>
      </c>
      <c r="F85" s="17">
        <v>348</v>
      </c>
      <c r="G85" s="17">
        <v>343</v>
      </c>
      <c r="H85" s="19">
        <v>185</v>
      </c>
    </row>
    <row r="86" spans="1:8" x14ac:dyDescent="0.3">
      <c r="A86" s="14">
        <v>186</v>
      </c>
      <c r="B86" s="15" t="s">
        <v>343</v>
      </c>
      <c r="C86" s="6" t="s">
        <v>101</v>
      </c>
      <c r="D86" s="16">
        <v>194</v>
      </c>
      <c r="E86" s="17">
        <v>191</v>
      </c>
      <c r="F86" s="17">
        <v>192</v>
      </c>
      <c r="G86" s="17">
        <v>200</v>
      </c>
      <c r="H86" s="19">
        <v>186</v>
      </c>
    </row>
    <row r="87" spans="1:8" x14ac:dyDescent="0.3">
      <c r="A87" s="14">
        <v>187</v>
      </c>
      <c r="B87" s="15" t="s">
        <v>344</v>
      </c>
      <c r="C87" s="6" t="s">
        <v>102</v>
      </c>
      <c r="D87" s="16">
        <v>496</v>
      </c>
      <c r="E87" s="17">
        <v>492</v>
      </c>
      <c r="F87" s="17">
        <v>492</v>
      </c>
      <c r="G87" s="17">
        <v>504</v>
      </c>
      <c r="H87" s="19">
        <v>187</v>
      </c>
    </row>
    <row r="88" spans="1:8" x14ac:dyDescent="0.3">
      <c r="A88" s="14">
        <v>188</v>
      </c>
      <c r="B88" s="15" t="s">
        <v>345</v>
      </c>
      <c r="C88" s="6" t="s">
        <v>103</v>
      </c>
      <c r="D88" s="16">
        <v>278</v>
      </c>
      <c r="E88" s="17">
        <v>279</v>
      </c>
      <c r="F88" s="17">
        <v>270</v>
      </c>
      <c r="G88" s="17">
        <v>286</v>
      </c>
      <c r="H88" s="19">
        <v>188</v>
      </c>
    </row>
    <row r="89" spans="1:8" x14ac:dyDescent="0.3">
      <c r="A89" s="14">
        <v>189</v>
      </c>
      <c r="B89" s="15" t="s">
        <v>346</v>
      </c>
      <c r="C89" s="6" t="s">
        <v>104</v>
      </c>
      <c r="D89" s="16">
        <v>565</v>
      </c>
      <c r="E89" s="17">
        <v>554</v>
      </c>
      <c r="F89" s="17">
        <v>569</v>
      </c>
      <c r="G89" s="17">
        <v>572</v>
      </c>
      <c r="H89" s="19">
        <v>189</v>
      </c>
    </row>
    <row r="90" spans="1:8" x14ac:dyDescent="0.3">
      <c r="A90" s="14">
        <v>190</v>
      </c>
      <c r="B90" s="15" t="s">
        <v>347</v>
      </c>
      <c r="C90" s="6" t="s">
        <v>105</v>
      </c>
      <c r="D90" s="16">
        <v>318</v>
      </c>
      <c r="E90" s="17">
        <v>318</v>
      </c>
      <c r="F90" s="17">
        <v>316</v>
      </c>
      <c r="G90" s="17">
        <v>321</v>
      </c>
      <c r="H90" s="19">
        <v>190</v>
      </c>
    </row>
    <row r="91" spans="1:8" x14ac:dyDescent="0.3">
      <c r="A91" s="14">
        <v>191</v>
      </c>
      <c r="B91" s="15" t="s">
        <v>348</v>
      </c>
      <c r="C91" s="6" t="s">
        <v>106</v>
      </c>
      <c r="D91" s="16">
        <v>297</v>
      </c>
      <c r="E91" s="17">
        <v>276</v>
      </c>
      <c r="F91" s="17">
        <v>308</v>
      </c>
      <c r="G91" s="17">
        <v>308</v>
      </c>
      <c r="H91" s="19">
        <v>191</v>
      </c>
    </row>
    <row r="92" spans="1:8" x14ac:dyDescent="0.3">
      <c r="A92" s="14">
        <v>192</v>
      </c>
      <c r="B92" s="15" t="s">
        <v>349</v>
      </c>
      <c r="C92" s="6" t="s">
        <v>107</v>
      </c>
      <c r="D92" s="16">
        <v>363</v>
      </c>
      <c r="E92" s="17">
        <v>354</v>
      </c>
      <c r="F92" s="17">
        <v>370</v>
      </c>
      <c r="G92" s="17">
        <v>366</v>
      </c>
      <c r="H92" s="19">
        <v>192</v>
      </c>
    </row>
    <row r="93" spans="1:8" x14ac:dyDescent="0.3">
      <c r="A93" s="14">
        <v>193</v>
      </c>
      <c r="B93" s="15" t="s">
        <v>350</v>
      </c>
      <c r="C93" s="6" t="s">
        <v>108</v>
      </c>
      <c r="D93" s="16">
        <v>231</v>
      </c>
      <c r="E93" s="17">
        <v>233</v>
      </c>
      <c r="F93" s="17">
        <v>229</v>
      </c>
      <c r="G93" s="17">
        <v>232</v>
      </c>
      <c r="H93" s="19">
        <v>193</v>
      </c>
    </row>
    <row r="94" spans="1:8" x14ac:dyDescent="0.3">
      <c r="A94" s="14">
        <v>194</v>
      </c>
      <c r="B94" s="15" t="s">
        <v>351</v>
      </c>
      <c r="C94" s="6" t="s">
        <v>109</v>
      </c>
      <c r="D94" s="16">
        <v>433</v>
      </c>
      <c r="E94" s="17">
        <v>406</v>
      </c>
      <c r="F94" s="17">
        <v>431</v>
      </c>
      <c r="G94" s="17">
        <v>461</v>
      </c>
      <c r="H94" s="19">
        <v>194</v>
      </c>
    </row>
    <row r="95" spans="1:8" x14ac:dyDescent="0.3">
      <c r="A95" s="14">
        <v>195</v>
      </c>
      <c r="B95" s="15" t="s">
        <v>352</v>
      </c>
      <c r="C95" s="6" t="s">
        <v>110</v>
      </c>
      <c r="D95" s="16">
        <v>1162</v>
      </c>
      <c r="E95" s="17">
        <v>1103</v>
      </c>
      <c r="F95" s="17">
        <v>1163</v>
      </c>
      <c r="G95" s="17">
        <v>1221</v>
      </c>
      <c r="H95" s="19">
        <v>195</v>
      </c>
    </row>
    <row r="96" spans="1:8" x14ac:dyDescent="0.3">
      <c r="A96" s="14">
        <v>196</v>
      </c>
      <c r="B96" s="15" t="s">
        <v>353</v>
      </c>
      <c r="C96" s="6" t="s">
        <v>111</v>
      </c>
      <c r="D96" s="16">
        <v>839</v>
      </c>
      <c r="E96" s="17">
        <v>794</v>
      </c>
      <c r="F96" s="17">
        <v>837</v>
      </c>
      <c r="G96" s="17">
        <v>885</v>
      </c>
      <c r="H96" s="19">
        <v>196</v>
      </c>
    </row>
    <row r="97" spans="1:8" x14ac:dyDescent="0.3">
      <c r="A97" s="14">
        <v>197</v>
      </c>
      <c r="B97" s="15" t="s">
        <v>354</v>
      </c>
      <c r="C97" s="6" t="s">
        <v>112</v>
      </c>
      <c r="D97" s="16">
        <v>511</v>
      </c>
      <c r="E97" s="17">
        <v>516</v>
      </c>
      <c r="F97" s="17">
        <v>516</v>
      </c>
      <c r="G97" s="17">
        <v>500</v>
      </c>
      <c r="H97" s="19">
        <v>197</v>
      </c>
    </row>
    <row r="98" spans="1:8" x14ac:dyDescent="0.3">
      <c r="A98" s="14">
        <v>198</v>
      </c>
      <c r="B98" s="15" t="s">
        <v>355</v>
      </c>
      <c r="C98" s="6" t="s">
        <v>113</v>
      </c>
      <c r="D98" s="16">
        <v>282</v>
      </c>
      <c r="E98" s="17">
        <v>270</v>
      </c>
      <c r="F98" s="17">
        <v>284</v>
      </c>
      <c r="G98" s="17">
        <v>292</v>
      </c>
      <c r="H98" s="19">
        <v>198</v>
      </c>
    </row>
    <row r="99" spans="1:8" x14ac:dyDescent="0.3">
      <c r="A99" s="14">
        <v>199</v>
      </c>
      <c r="B99" s="15" t="s">
        <v>356</v>
      </c>
      <c r="C99" s="6" t="s">
        <v>114</v>
      </c>
      <c r="D99" s="16">
        <v>344</v>
      </c>
      <c r="E99" s="17">
        <v>348</v>
      </c>
      <c r="F99" s="17">
        <v>352</v>
      </c>
      <c r="G99" s="17">
        <v>332</v>
      </c>
      <c r="H99" s="19">
        <v>199</v>
      </c>
    </row>
    <row r="100" spans="1:8" x14ac:dyDescent="0.3">
      <c r="A100" s="14">
        <v>200</v>
      </c>
      <c r="B100" s="15" t="s">
        <v>357</v>
      </c>
      <c r="C100" s="6" t="s">
        <v>115</v>
      </c>
      <c r="D100" s="16">
        <v>694</v>
      </c>
      <c r="E100" s="17">
        <v>682</v>
      </c>
      <c r="F100" s="17">
        <v>705</v>
      </c>
      <c r="G100" s="17">
        <v>694</v>
      </c>
      <c r="H100" s="19">
        <v>200</v>
      </c>
    </row>
    <row r="101" spans="1:8" x14ac:dyDescent="0.3">
      <c r="A101" s="14">
        <v>201</v>
      </c>
      <c r="B101" s="15" t="s">
        <v>358</v>
      </c>
      <c r="C101" s="6" t="s">
        <v>116</v>
      </c>
      <c r="D101" s="16">
        <v>741</v>
      </c>
      <c r="E101" s="17">
        <v>717</v>
      </c>
      <c r="F101" s="17">
        <f>440+305</f>
        <v>745</v>
      </c>
      <c r="G101" s="17">
        <f>436+326</f>
        <v>762</v>
      </c>
      <c r="H101" s="19">
        <v>201</v>
      </c>
    </row>
    <row r="102" spans="1:8" x14ac:dyDescent="0.3">
      <c r="A102" s="14">
        <v>202</v>
      </c>
      <c r="B102" s="15" t="s">
        <v>359</v>
      </c>
      <c r="C102" s="6" t="s">
        <v>117</v>
      </c>
      <c r="D102" s="16">
        <v>598</v>
      </c>
      <c r="E102" s="17">
        <v>597</v>
      </c>
      <c r="F102" s="17">
        <v>597</v>
      </c>
      <c r="G102" s="17">
        <v>599</v>
      </c>
      <c r="H102" s="19">
        <v>202</v>
      </c>
    </row>
    <row r="103" spans="1:8" x14ac:dyDescent="0.3">
      <c r="A103" s="14">
        <v>203</v>
      </c>
      <c r="B103" s="15" t="s">
        <v>360</v>
      </c>
      <c r="C103" s="6" t="s">
        <v>118</v>
      </c>
      <c r="D103" s="16">
        <v>841</v>
      </c>
      <c r="E103" s="17">
        <v>845</v>
      </c>
      <c r="F103" s="17">
        <v>837</v>
      </c>
      <c r="G103" s="17">
        <v>841</v>
      </c>
      <c r="H103" s="19">
        <v>203</v>
      </c>
    </row>
    <row r="104" spans="1:8" x14ac:dyDescent="0.3">
      <c r="A104" s="14">
        <v>204</v>
      </c>
      <c r="B104" s="15" t="s">
        <v>361</v>
      </c>
      <c r="C104" s="6" t="s">
        <v>119</v>
      </c>
      <c r="D104" s="16">
        <v>780</v>
      </c>
      <c r="E104" s="17">
        <v>782</v>
      </c>
      <c r="F104" s="17">
        <v>778</v>
      </c>
      <c r="G104" s="17">
        <v>780</v>
      </c>
      <c r="H104" s="19">
        <v>204</v>
      </c>
    </row>
    <row r="105" spans="1:8" x14ac:dyDescent="0.3">
      <c r="A105" s="14">
        <v>205</v>
      </c>
      <c r="B105" s="15" t="s">
        <v>362</v>
      </c>
      <c r="C105" s="6" t="s">
        <v>120</v>
      </c>
      <c r="D105" s="16">
        <v>513</v>
      </c>
      <c r="E105" s="17">
        <v>526</v>
      </c>
      <c r="F105" s="17">
        <v>497</v>
      </c>
      <c r="G105" s="17">
        <v>517</v>
      </c>
      <c r="H105" s="19">
        <v>205</v>
      </c>
    </row>
    <row r="106" spans="1:8" x14ac:dyDescent="0.3">
      <c r="A106" s="14">
        <v>206</v>
      </c>
      <c r="B106" s="15" t="s">
        <v>363</v>
      </c>
      <c r="C106" s="6" t="s">
        <v>121</v>
      </c>
      <c r="D106" s="16">
        <v>236</v>
      </c>
      <c r="E106" s="17">
        <v>233</v>
      </c>
      <c r="F106" s="17">
        <v>239</v>
      </c>
      <c r="G106" s="17">
        <v>237</v>
      </c>
      <c r="H106" s="19">
        <v>206</v>
      </c>
    </row>
    <row r="107" spans="1:8" x14ac:dyDescent="0.3">
      <c r="A107" s="14">
        <v>207</v>
      </c>
      <c r="B107" s="15" t="s">
        <v>364</v>
      </c>
      <c r="C107" s="6" t="s">
        <v>122</v>
      </c>
      <c r="D107" s="16">
        <v>244</v>
      </c>
      <c r="E107" s="17">
        <v>234</v>
      </c>
      <c r="F107" s="17">
        <v>244</v>
      </c>
      <c r="G107" s="17">
        <v>254</v>
      </c>
      <c r="H107" s="19">
        <v>207</v>
      </c>
    </row>
    <row r="108" spans="1:8" x14ac:dyDescent="0.3">
      <c r="A108" s="14">
        <v>208</v>
      </c>
      <c r="B108" s="15" t="s">
        <v>365</v>
      </c>
      <c r="C108" s="6" t="s">
        <v>123</v>
      </c>
      <c r="D108" s="16">
        <v>980</v>
      </c>
      <c r="E108" s="17">
        <v>988</v>
      </c>
      <c r="F108" s="17">
        <v>977</v>
      </c>
      <c r="G108" s="17">
        <v>975</v>
      </c>
      <c r="H108" s="19">
        <v>208</v>
      </c>
    </row>
    <row r="109" spans="1:8" x14ac:dyDescent="0.3">
      <c r="A109" s="14">
        <v>209</v>
      </c>
      <c r="B109" s="15" t="s">
        <v>366</v>
      </c>
      <c r="C109" s="6" t="s">
        <v>124</v>
      </c>
      <c r="D109" s="16">
        <v>450</v>
      </c>
      <c r="E109" s="17">
        <v>446</v>
      </c>
      <c r="F109" s="17">
        <v>459</v>
      </c>
      <c r="G109" s="17">
        <v>446</v>
      </c>
      <c r="H109" s="19">
        <v>209</v>
      </c>
    </row>
    <row r="110" spans="1:8" x14ac:dyDescent="0.3">
      <c r="A110" s="14">
        <v>210</v>
      </c>
      <c r="B110" s="15" t="s">
        <v>367</v>
      </c>
      <c r="C110" s="6" t="s">
        <v>125</v>
      </c>
      <c r="D110" s="16">
        <v>941</v>
      </c>
      <c r="E110" s="17">
        <v>963</v>
      </c>
      <c r="F110" s="17">
        <v>926</v>
      </c>
      <c r="G110" s="17">
        <v>935</v>
      </c>
      <c r="H110" s="19">
        <v>210</v>
      </c>
    </row>
    <row r="111" spans="1:8" x14ac:dyDescent="0.3">
      <c r="A111" s="14">
        <v>211</v>
      </c>
      <c r="B111" s="15" t="s">
        <v>368</v>
      </c>
      <c r="C111" s="6" t="s">
        <v>126</v>
      </c>
      <c r="D111" s="16">
        <v>163</v>
      </c>
      <c r="E111" s="17">
        <v>158</v>
      </c>
      <c r="F111" s="17">
        <v>165</v>
      </c>
      <c r="G111" s="17">
        <v>166</v>
      </c>
      <c r="H111" s="19">
        <v>211</v>
      </c>
    </row>
    <row r="112" spans="1:8" x14ac:dyDescent="0.3">
      <c r="A112" s="14">
        <v>212</v>
      </c>
      <c r="B112" s="15" t="s">
        <v>369</v>
      </c>
      <c r="C112" s="6" t="s">
        <v>127</v>
      </c>
      <c r="D112" s="16">
        <v>1603</v>
      </c>
      <c r="E112" s="17">
        <v>1599</v>
      </c>
      <c r="F112" s="17">
        <v>1621</v>
      </c>
      <c r="G112" s="17">
        <v>1588</v>
      </c>
      <c r="H112" s="19">
        <v>212</v>
      </c>
    </row>
    <row r="113" spans="1:8" x14ac:dyDescent="0.3">
      <c r="A113" s="14">
        <v>213</v>
      </c>
      <c r="B113" s="15" t="s">
        <v>370</v>
      </c>
      <c r="C113" s="6" t="s">
        <v>128</v>
      </c>
      <c r="D113" s="16">
        <v>634</v>
      </c>
      <c r="E113" s="17">
        <v>650</v>
      </c>
      <c r="F113" s="17">
        <v>632</v>
      </c>
      <c r="G113" s="17">
        <v>619</v>
      </c>
      <c r="H113" s="19">
        <v>213</v>
      </c>
    </row>
    <row r="114" spans="1:8" x14ac:dyDescent="0.3">
      <c r="A114" s="14">
        <v>214</v>
      </c>
      <c r="B114" s="15" t="s">
        <v>371</v>
      </c>
      <c r="C114" s="6" t="s">
        <v>129</v>
      </c>
      <c r="D114" s="16">
        <v>165</v>
      </c>
      <c r="E114" s="17">
        <v>177</v>
      </c>
      <c r="F114" s="17">
        <v>172</v>
      </c>
      <c r="G114" s="17">
        <v>145</v>
      </c>
      <c r="H114" s="19">
        <v>214</v>
      </c>
    </row>
    <row r="115" spans="1:8" x14ac:dyDescent="0.3">
      <c r="A115" s="14">
        <v>215</v>
      </c>
      <c r="B115" s="15" t="s">
        <v>372</v>
      </c>
      <c r="C115" s="6" t="s">
        <v>130</v>
      </c>
      <c r="D115" s="16">
        <v>251</v>
      </c>
      <c r="E115" s="17">
        <v>241</v>
      </c>
      <c r="F115" s="17">
        <v>251</v>
      </c>
      <c r="G115" s="17">
        <v>260</v>
      </c>
      <c r="H115" s="19">
        <v>215</v>
      </c>
    </row>
    <row r="116" spans="1:8" x14ac:dyDescent="0.3">
      <c r="A116" s="14">
        <v>216</v>
      </c>
      <c r="B116" s="15" t="s">
        <v>373</v>
      </c>
      <c r="C116" s="6" t="s">
        <v>131</v>
      </c>
      <c r="D116" s="16">
        <v>668</v>
      </c>
      <c r="E116" s="17">
        <v>676</v>
      </c>
      <c r="F116" s="17">
        <v>674</v>
      </c>
      <c r="G116" s="17">
        <v>653</v>
      </c>
      <c r="H116" s="19">
        <v>216</v>
      </c>
    </row>
    <row r="117" spans="1:8" x14ac:dyDescent="0.3">
      <c r="A117" s="14">
        <v>217</v>
      </c>
      <c r="B117" s="15" t="s">
        <v>374</v>
      </c>
      <c r="C117" s="6" t="s">
        <v>132</v>
      </c>
      <c r="D117" s="16">
        <v>228</v>
      </c>
      <c r="E117" s="17">
        <v>231</v>
      </c>
      <c r="F117" s="17">
        <v>230</v>
      </c>
      <c r="G117" s="17">
        <v>222</v>
      </c>
      <c r="H117" s="19">
        <v>217</v>
      </c>
    </row>
    <row r="118" spans="1:8" x14ac:dyDescent="0.3">
      <c r="A118" s="14">
        <v>218</v>
      </c>
      <c r="B118" s="15" t="s">
        <v>375</v>
      </c>
      <c r="C118" s="6" t="s">
        <v>133</v>
      </c>
      <c r="D118" s="16">
        <v>520</v>
      </c>
      <c r="E118" s="17">
        <v>521</v>
      </c>
      <c r="F118" s="17">
        <v>524</v>
      </c>
      <c r="G118" s="17">
        <v>516</v>
      </c>
      <c r="H118" s="19">
        <v>218</v>
      </c>
    </row>
    <row r="119" spans="1:8" x14ac:dyDescent="0.3">
      <c r="A119" s="14">
        <v>219</v>
      </c>
      <c r="B119" s="15" t="s">
        <v>376</v>
      </c>
      <c r="C119" s="6" t="s">
        <v>134</v>
      </c>
      <c r="D119" s="16">
        <v>170</v>
      </c>
      <c r="E119" s="17">
        <v>157</v>
      </c>
      <c r="F119" s="17">
        <v>174</v>
      </c>
      <c r="G119" s="17">
        <v>179</v>
      </c>
      <c r="H119" s="19">
        <v>219</v>
      </c>
    </row>
    <row r="120" spans="1:8" x14ac:dyDescent="0.3">
      <c r="A120" s="14">
        <v>221</v>
      </c>
      <c r="B120" s="15" t="s">
        <v>377</v>
      </c>
      <c r="C120" s="6" t="s">
        <v>135</v>
      </c>
      <c r="D120" s="16">
        <v>751</v>
      </c>
      <c r="E120" s="17">
        <v>728</v>
      </c>
      <c r="F120" s="17">
        <v>730</v>
      </c>
      <c r="G120" s="17">
        <v>795</v>
      </c>
      <c r="H120" s="19">
        <v>221</v>
      </c>
    </row>
    <row r="121" spans="1:8" x14ac:dyDescent="0.3">
      <c r="A121" s="14">
        <v>222</v>
      </c>
      <c r="B121" s="15" t="s">
        <v>378</v>
      </c>
      <c r="C121" s="6" t="s">
        <v>136</v>
      </c>
      <c r="D121" s="16">
        <v>565</v>
      </c>
      <c r="E121" s="17">
        <v>539</v>
      </c>
      <c r="F121" s="17">
        <v>566</v>
      </c>
      <c r="G121" s="17">
        <v>589</v>
      </c>
      <c r="H121" s="19">
        <v>222</v>
      </c>
    </row>
    <row r="122" spans="1:8" x14ac:dyDescent="0.3">
      <c r="A122" s="14">
        <v>223</v>
      </c>
      <c r="B122" s="15" t="s">
        <v>379</v>
      </c>
      <c r="C122" s="6" t="s">
        <v>137</v>
      </c>
      <c r="D122" s="16">
        <v>498</v>
      </c>
      <c r="E122" s="17">
        <v>461</v>
      </c>
      <c r="F122" s="17">
        <v>502</v>
      </c>
      <c r="G122" s="17">
        <v>531</v>
      </c>
      <c r="H122" s="19">
        <v>223</v>
      </c>
    </row>
    <row r="123" spans="1:8" x14ac:dyDescent="0.3">
      <c r="A123" s="14">
        <v>224</v>
      </c>
      <c r="B123" s="15" t="s">
        <v>380</v>
      </c>
      <c r="C123" s="6" t="s">
        <v>138</v>
      </c>
      <c r="D123" s="16">
        <v>191</v>
      </c>
      <c r="E123" s="17">
        <v>177</v>
      </c>
      <c r="F123" s="17">
        <v>195</v>
      </c>
      <c r="G123" s="17">
        <v>200</v>
      </c>
      <c r="H123" s="19">
        <v>224</v>
      </c>
    </row>
    <row r="124" spans="1:8" x14ac:dyDescent="0.3">
      <c r="A124" s="14">
        <v>225</v>
      </c>
      <c r="B124" s="15" t="s">
        <v>381</v>
      </c>
      <c r="C124" s="6" t="s">
        <v>139</v>
      </c>
      <c r="D124" s="16">
        <v>570</v>
      </c>
      <c r="E124" s="17">
        <v>557</v>
      </c>
      <c r="F124" s="17">
        <v>573</v>
      </c>
      <c r="G124" s="17">
        <v>580</v>
      </c>
      <c r="H124" s="19">
        <v>225</v>
      </c>
    </row>
    <row r="125" spans="1:8" x14ac:dyDescent="0.3">
      <c r="A125" s="14">
        <v>227</v>
      </c>
      <c r="B125" s="15" t="s">
        <v>382</v>
      </c>
      <c r="C125" s="6" t="s">
        <v>140</v>
      </c>
      <c r="D125" s="16">
        <v>159</v>
      </c>
      <c r="E125" s="17">
        <v>141</v>
      </c>
      <c r="F125" s="17">
        <v>153</v>
      </c>
      <c r="G125" s="17">
        <v>182</v>
      </c>
      <c r="H125" s="19">
        <v>227</v>
      </c>
    </row>
    <row r="126" spans="1:8" ht="15" customHeight="1" x14ac:dyDescent="0.3">
      <c r="A126" s="14">
        <v>228</v>
      </c>
      <c r="B126" s="15" t="s">
        <v>383</v>
      </c>
      <c r="C126" s="6" t="s">
        <v>141</v>
      </c>
      <c r="D126" s="16">
        <v>17</v>
      </c>
      <c r="E126" s="17">
        <v>52</v>
      </c>
      <c r="F126" s="17">
        <v>0</v>
      </c>
      <c r="G126" s="17">
        <v>0</v>
      </c>
      <c r="H126" s="19">
        <v>228</v>
      </c>
    </row>
    <row r="127" spans="1:8" x14ac:dyDescent="0.3">
      <c r="A127" s="14">
        <v>229</v>
      </c>
      <c r="B127" s="15" t="s">
        <v>384</v>
      </c>
      <c r="C127" s="6" t="s">
        <v>142</v>
      </c>
      <c r="D127" s="16">
        <v>600</v>
      </c>
      <c r="E127" s="17">
        <v>589</v>
      </c>
      <c r="F127" s="17">
        <v>601</v>
      </c>
      <c r="G127" s="17">
        <v>609</v>
      </c>
      <c r="H127" s="19">
        <v>229</v>
      </c>
    </row>
    <row r="128" spans="1:8" x14ac:dyDescent="0.3">
      <c r="A128" s="14">
        <v>230</v>
      </c>
      <c r="B128" s="15" t="s">
        <v>385</v>
      </c>
      <c r="C128" s="6" t="s">
        <v>143</v>
      </c>
      <c r="D128" s="16">
        <v>537</v>
      </c>
      <c r="E128" s="17">
        <v>526</v>
      </c>
      <c r="F128" s="17">
        <v>533</v>
      </c>
      <c r="G128" s="17">
        <v>552</v>
      </c>
      <c r="H128" s="19">
        <v>230</v>
      </c>
    </row>
    <row r="129" spans="1:8" x14ac:dyDescent="0.3">
      <c r="A129" s="14">
        <v>231</v>
      </c>
      <c r="B129" s="15" t="s">
        <v>386</v>
      </c>
      <c r="C129" s="6" t="s">
        <v>144</v>
      </c>
      <c r="D129" s="16">
        <v>124</v>
      </c>
      <c r="E129" s="17">
        <v>119</v>
      </c>
      <c r="F129" s="17">
        <v>124</v>
      </c>
      <c r="G129" s="17">
        <v>130</v>
      </c>
      <c r="H129" s="19">
        <v>231</v>
      </c>
    </row>
    <row r="130" spans="1:8" x14ac:dyDescent="0.3">
      <c r="A130" s="14">
        <v>233</v>
      </c>
      <c r="B130" s="15" t="s">
        <v>387</v>
      </c>
      <c r="C130" s="6" t="s">
        <v>145</v>
      </c>
      <c r="D130" s="16">
        <v>559</v>
      </c>
      <c r="E130" s="17">
        <v>531</v>
      </c>
      <c r="F130" s="17">
        <v>559</v>
      </c>
      <c r="G130" s="17">
        <v>587</v>
      </c>
      <c r="H130" s="19">
        <v>233</v>
      </c>
    </row>
    <row r="131" spans="1:8" x14ac:dyDescent="0.3">
      <c r="A131" s="14">
        <v>234</v>
      </c>
      <c r="B131" s="15" t="s">
        <v>388</v>
      </c>
      <c r="C131" s="6" t="s">
        <v>146</v>
      </c>
      <c r="D131" s="16">
        <v>176</v>
      </c>
      <c r="E131" s="17">
        <v>177</v>
      </c>
      <c r="F131" s="17">
        <v>176</v>
      </c>
      <c r="G131" s="17">
        <v>174</v>
      </c>
      <c r="H131" s="19">
        <v>234</v>
      </c>
    </row>
    <row r="132" spans="1:8" x14ac:dyDescent="0.3">
      <c r="A132" s="14">
        <v>235</v>
      </c>
      <c r="B132" s="15" t="s">
        <v>389</v>
      </c>
      <c r="C132" s="6" t="s">
        <v>147</v>
      </c>
      <c r="D132" s="16">
        <v>164</v>
      </c>
      <c r="E132" s="17">
        <v>166</v>
      </c>
      <c r="F132" s="17">
        <v>163</v>
      </c>
      <c r="G132" s="17">
        <v>163</v>
      </c>
      <c r="H132" s="19">
        <v>235</v>
      </c>
    </row>
    <row r="133" spans="1:8" x14ac:dyDescent="0.3">
      <c r="A133" s="14">
        <v>236</v>
      </c>
      <c r="B133" s="15" t="s">
        <v>390</v>
      </c>
      <c r="C133" s="6" t="s">
        <v>148</v>
      </c>
      <c r="D133" s="16">
        <v>1102</v>
      </c>
      <c r="E133" s="17">
        <v>1095</v>
      </c>
      <c r="F133" s="17">
        <v>1109</v>
      </c>
      <c r="G133" s="17">
        <v>1102</v>
      </c>
      <c r="H133" s="19">
        <v>236</v>
      </c>
    </row>
    <row r="134" spans="1:8" x14ac:dyDescent="0.3">
      <c r="A134" s="14">
        <v>237</v>
      </c>
      <c r="B134" s="15" t="s">
        <v>391</v>
      </c>
      <c r="C134" s="6" t="s">
        <v>149</v>
      </c>
      <c r="D134" s="16">
        <v>486</v>
      </c>
      <c r="E134" s="17">
        <v>478</v>
      </c>
      <c r="F134" s="17">
        <v>480</v>
      </c>
      <c r="G134" s="17">
        <v>501</v>
      </c>
      <c r="H134" s="19">
        <v>237</v>
      </c>
    </row>
    <row r="135" spans="1:8" x14ac:dyDescent="0.3">
      <c r="A135" s="14">
        <v>238</v>
      </c>
      <c r="B135" s="15" t="s">
        <v>392</v>
      </c>
      <c r="C135" s="6" t="s">
        <v>150</v>
      </c>
      <c r="D135" s="16">
        <v>239</v>
      </c>
      <c r="E135" s="17">
        <v>244</v>
      </c>
      <c r="F135" s="17">
        <v>239</v>
      </c>
      <c r="G135" s="17">
        <v>235</v>
      </c>
      <c r="H135" s="19">
        <v>238</v>
      </c>
    </row>
    <row r="136" spans="1:8" x14ac:dyDescent="0.3">
      <c r="A136" s="14">
        <v>239</v>
      </c>
      <c r="B136" s="15" t="s">
        <v>393</v>
      </c>
      <c r="C136" s="6" t="s">
        <v>151</v>
      </c>
      <c r="D136" s="16">
        <v>683</v>
      </c>
      <c r="E136" s="17">
        <v>656</v>
      </c>
      <c r="F136" s="17">
        <v>674</v>
      </c>
      <c r="G136" s="17">
        <v>720</v>
      </c>
      <c r="H136" s="19">
        <v>239</v>
      </c>
    </row>
    <row r="137" spans="1:8" x14ac:dyDescent="0.3">
      <c r="A137" s="14">
        <v>240</v>
      </c>
      <c r="B137" s="15" t="s">
        <v>394</v>
      </c>
      <c r="C137" s="6" t="s">
        <v>152</v>
      </c>
      <c r="D137" s="16">
        <v>315</v>
      </c>
      <c r="E137" s="17">
        <v>309</v>
      </c>
      <c r="F137" s="17">
        <v>318</v>
      </c>
      <c r="G137" s="17">
        <v>317</v>
      </c>
      <c r="H137" s="19">
        <v>240</v>
      </c>
    </row>
    <row r="138" spans="1:8" x14ac:dyDescent="0.3">
      <c r="A138" s="14">
        <v>241</v>
      </c>
      <c r="B138" s="15" t="s">
        <v>395</v>
      </c>
      <c r="C138" s="6" t="s">
        <v>153</v>
      </c>
      <c r="D138" s="16">
        <v>166</v>
      </c>
      <c r="E138" s="17">
        <v>166</v>
      </c>
      <c r="F138" s="17">
        <v>157</v>
      </c>
      <c r="G138" s="17">
        <v>175</v>
      </c>
      <c r="H138" s="19">
        <v>241</v>
      </c>
    </row>
    <row r="139" spans="1:8" x14ac:dyDescent="0.3">
      <c r="A139" s="14">
        <v>242</v>
      </c>
      <c r="B139" s="15" t="s">
        <v>396</v>
      </c>
      <c r="C139" s="6" t="s">
        <v>154</v>
      </c>
      <c r="D139" s="16">
        <v>386</v>
      </c>
      <c r="E139" s="17">
        <v>364</v>
      </c>
      <c r="F139" s="17">
        <v>389</v>
      </c>
      <c r="G139" s="17">
        <v>406</v>
      </c>
      <c r="H139" s="19">
        <v>242</v>
      </c>
    </row>
    <row r="140" spans="1:8" x14ac:dyDescent="0.3">
      <c r="A140" s="14">
        <v>243</v>
      </c>
      <c r="B140" s="15" t="s">
        <v>397</v>
      </c>
      <c r="C140" s="6" t="s">
        <v>155</v>
      </c>
      <c r="D140" s="16">
        <v>107</v>
      </c>
      <c r="E140" s="17">
        <v>108</v>
      </c>
      <c r="F140" s="17">
        <v>106</v>
      </c>
      <c r="G140" s="17">
        <v>108</v>
      </c>
      <c r="H140" s="19">
        <v>243</v>
      </c>
    </row>
    <row r="141" spans="1:8" x14ac:dyDescent="0.3">
      <c r="A141" s="14">
        <v>244</v>
      </c>
      <c r="B141" s="15" t="s">
        <v>398</v>
      </c>
      <c r="C141" s="6" t="s">
        <v>156</v>
      </c>
      <c r="D141" s="16">
        <v>810</v>
      </c>
      <c r="E141" s="17">
        <v>797</v>
      </c>
      <c r="F141" s="17">
        <v>802</v>
      </c>
      <c r="G141" s="17">
        <v>831</v>
      </c>
      <c r="H141" s="19">
        <v>244</v>
      </c>
    </row>
    <row r="142" spans="1:8" x14ac:dyDescent="0.3">
      <c r="A142" s="14">
        <v>245</v>
      </c>
      <c r="B142" s="15" t="s">
        <v>399</v>
      </c>
      <c r="C142" s="6" t="s">
        <v>157</v>
      </c>
      <c r="D142" s="16">
        <v>125</v>
      </c>
      <c r="E142" s="17">
        <v>119</v>
      </c>
      <c r="F142" s="17">
        <v>127</v>
      </c>
      <c r="G142" s="17">
        <v>128</v>
      </c>
      <c r="H142" s="19">
        <v>245</v>
      </c>
    </row>
    <row r="143" spans="1:8" x14ac:dyDescent="0.3">
      <c r="A143" s="14">
        <v>246</v>
      </c>
      <c r="B143" s="15" t="s">
        <v>400</v>
      </c>
      <c r="C143" s="6" t="s">
        <v>158</v>
      </c>
      <c r="D143" s="16">
        <v>71</v>
      </c>
      <c r="E143" s="17">
        <v>66</v>
      </c>
      <c r="F143" s="17">
        <v>75</v>
      </c>
      <c r="G143" s="17">
        <v>73</v>
      </c>
      <c r="H143" s="19">
        <v>246</v>
      </c>
    </row>
    <row r="144" spans="1:8" x14ac:dyDescent="0.3">
      <c r="A144" s="14">
        <v>247</v>
      </c>
      <c r="B144" s="15" t="s">
        <v>401</v>
      </c>
      <c r="C144" s="6" t="s">
        <v>159</v>
      </c>
      <c r="D144" s="16">
        <v>252</v>
      </c>
      <c r="E144" s="17">
        <v>258</v>
      </c>
      <c r="F144" s="17">
        <v>252</v>
      </c>
      <c r="G144" s="17">
        <v>247</v>
      </c>
      <c r="H144" s="19">
        <v>247</v>
      </c>
    </row>
    <row r="145" spans="1:8" x14ac:dyDescent="0.3">
      <c r="A145" s="14">
        <v>248</v>
      </c>
      <c r="B145" s="15" t="s">
        <v>402</v>
      </c>
      <c r="C145" s="6" t="s">
        <v>160</v>
      </c>
      <c r="D145" s="16">
        <v>187</v>
      </c>
      <c r="E145" s="17">
        <v>178</v>
      </c>
      <c r="F145" s="17">
        <v>185</v>
      </c>
      <c r="G145" s="17">
        <v>197</v>
      </c>
      <c r="H145" s="19">
        <v>248</v>
      </c>
    </row>
    <row r="146" spans="1:8" x14ac:dyDescent="0.3">
      <c r="A146" s="14">
        <v>249</v>
      </c>
      <c r="B146" s="15" t="s">
        <v>403</v>
      </c>
      <c r="C146" s="6" t="s">
        <v>161</v>
      </c>
      <c r="D146" s="16">
        <v>73</v>
      </c>
      <c r="E146" s="17">
        <v>72</v>
      </c>
      <c r="F146" s="17">
        <v>73</v>
      </c>
      <c r="G146" s="17">
        <v>73</v>
      </c>
      <c r="H146" s="19">
        <v>249</v>
      </c>
    </row>
    <row r="147" spans="1:8" x14ac:dyDescent="0.3">
      <c r="A147" s="14">
        <v>250</v>
      </c>
      <c r="B147" s="15" t="s">
        <v>404</v>
      </c>
      <c r="C147" s="6" t="s">
        <v>162</v>
      </c>
      <c r="D147" s="16">
        <v>783</v>
      </c>
      <c r="E147" s="17">
        <v>764</v>
      </c>
      <c r="F147" s="17">
        <v>787</v>
      </c>
      <c r="G147" s="17">
        <v>798</v>
      </c>
      <c r="H147" s="19">
        <v>250</v>
      </c>
    </row>
    <row r="148" spans="1:8" x14ac:dyDescent="0.3">
      <c r="A148" s="14">
        <v>251</v>
      </c>
      <c r="B148" s="15" t="s">
        <v>405</v>
      </c>
      <c r="C148" s="6" t="s">
        <v>163</v>
      </c>
      <c r="D148" s="16">
        <v>89</v>
      </c>
      <c r="E148" s="17">
        <v>79</v>
      </c>
      <c r="F148" s="17">
        <v>89</v>
      </c>
      <c r="G148" s="17">
        <v>100</v>
      </c>
      <c r="H148" s="19">
        <v>251</v>
      </c>
    </row>
    <row r="149" spans="1:8" x14ac:dyDescent="0.3">
      <c r="A149" s="14">
        <v>252</v>
      </c>
      <c r="B149" s="15" t="s">
        <v>406</v>
      </c>
      <c r="C149" s="6" t="s">
        <v>164</v>
      </c>
      <c r="D149" s="16">
        <v>137</v>
      </c>
      <c r="E149" s="17">
        <v>144</v>
      </c>
      <c r="F149" s="17">
        <v>138</v>
      </c>
      <c r="G149" s="17">
        <v>129</v>
      </c>
      <c r="H149" s="19">
        <v>252</v>
      </c>
    </row>
    <row r="150" spans="1:8" x14ac:dyDescent="0.3">
      <c r="A150" s="14">
        <v>253</v>
      </c>
      <c r="B150" s="15" t="s">
        <v>407</v>
      </c>
      <c r="C150" s="6" t="s">
        <v>165</v>
      </c>
      <c r="D150" s="16">
        <v>1139</v>
      </c>
      <c r="E150" s="17">
        <v>1152</v>
      </c>
      <c r="F150" s="17">
        <v>1141</v>
      </c>
      <c r="G150" s="17">
        <v>1123</v>
      </c>
      <c r="H150" s="19">
        <v>253</v>
      </c>
    </row>
    <row r="151" spans="1:8" x14ac:dyDescent="0.3">
      <c r="A151" s="14">
        <v>254</v>
      </c>
      <c r="B151" s="15" t="s">
        <v>408</v>
      </c>
      <c r="C151" s="6" t="s">
        <v>166</v>
      </c>
      <c r="D151" s="16">
        <v>465</v>
      </c>
      <c r="E151" s="17">
        <v>451</v>
      </c>
      <c r="F151" s="17">
        <v>459</v>
      </c>
      <c r="G151" s="17">
        <v>485</v>
      </c>
      <c r="H151" s="19">
        <v>254</v>
      </c>
    </row>
    <row r="152" spans="1:8" x14ac:dyDescent="0.3">
      <c r="A152" s="14">
        <v>255</v>
      </c>
      <c r="B152" s="15" t="s">
        <v>409</v>
      </c>
      <c r="C152" s="6" t="s">
        <v>167</v>
      </c>
      <c r="D152" s="16">
        <v>266</v>
      </c>
      <c r="E152" s="17">
        <v>269</v>
      </c>
      <c r="F152" s="17">
        <v>266</v>
      </c>
      <c r="G152" s="17">
        <v>263</v>
      </c>
      <c r="H152" s="19">
        <v>255</v>
      </c>
    </row>
    <row r="153" spans="1:8" x14ac:dyDescent="0.3">
      <c r="A153" s="14">
        <v>256</v>
      </c>
      <c r="B153" s="15" t="s">
        <v>410</v>
      </c>
      <c r="C153" s="6" t="s">
        <v>168</v>
      </c>
      <c r="D153" s="16">
        <v>181</v>
      </c>
      <c r="E153" s="17">
        <v>173</v>
      </c>
      <c r="F153" s="17">
        <v>183</v>
      </c>
      <c r="G153" s="17">
        <v>187</v>
      </c>
      <c r="H153" s="19">
        <v>256</v>
      </c>
    </row>
    <row r="154" spans="1:8" x14ac:dyDescent="0.3">
      <c r="A154" s="14">
        <v>257</v>
      </c>
      <c r="B154" s="15" t="s">
        <v>411</v>
      </c>
      <c r="C154" s="6" t="s">
        <v>169</v>
      </c>
      <c r="D154" s="16">
        <v>180</v>
      </c>
      <c r="E154" s="17">
        <v>182</v>
      </c>
      <c r="F154" s="17">
        <v>178</v>
      </c>
      <c r="G154" s="17">
        <v>179</v>
      </c>
      <c r="H154" s="19">
        <v>257</v>
      </c>
    </row>
    <row r="155" spans="1:8" x14ac:dyDescent="0.3">
      <c r="A155" s="14">
        <v>258</v>
      </c>
      <c r="B155" s="15" t="s">
        <v>412</v>
      </c>
      <c r="C155" s="6" t="s">
        <v>170</v>
      </c>
      <c r="D155" s="16">
        <v>227</v>
      </c>
      <c r="E155" s="17">
        <v>229</v>
      </c>
      <c r="F155" s="17">
        <v>228</v>
      </c>
      <c r="G155" s="17">
        <v>224</v>
      </c>
      <c r="H155" s="19">
        <v>258</v>
      </c>
    </row>
    <row r="156" spans="1:8" x14ac:dyDescent="0.3">
      <c r="A156" s="14">
        <v>259</v>
      </c>
      <c r="B156" s="15" t="s">
        <v>413</v>
      </c>
      <c r="C156" s="6" t="s">
        <v>171</v>
      </c>
      <c r="D156" s="16">
        <v>240</v>
      </c>
      <c r="E156" s="17">
        <v>234</v>
      </c>
      <c r="F156" s="17">
        <v>243</v>
      </c>
      <c r="G156" s="17">
        <v>243</v>
      </c>
      <c r="H156" s="19">
        <v>259</v>
      </c>
    </row>
    <row r="157" spans="1:8" x14ac:dyDescent="0.3">
      <c r="A157" s="14">
        <v>261</v>
      </c>
      <c r="B157" s="15" t="s">
        <v>414</v>
      </c>
      <c r="C157" s="6" t="s">
        <v>172</v>
      </c>
      <c r="D157" s="16">
        <v>136</v>
      </c>
      <c r="E157" s="17">
        <v>129</v>
      </c>
      <c r="F157" s="17">
        <v>142</v>
      </c>
      <c r="G157" s="17">
        <v>138</v>
      </c>
      <c r="H157" s="19">
        <v>261</v>
      </c>
    </row>
    <row r="158" spans="1:8" x14ac:dyDescent="0.3">
      <c r="A158" s="14">
        <v>262</v>
      </c>
      <c r="B158" s="15" t="s">
        <v>415</v>
      </c>
      <c r="C158" s="6" t="s">
        <v>173</v>
      </c>
      <c r="D158" s="16">
        <v>174</v>
      </c>
      <c r="E158" s="17">
        <v>137</v>
      </c>
      <c r="F158" s="17">
        <v>186</v>
      </c>
      <c r="G158" s="17">
        <v>198</v>
      </c>
      <c r="H158" s="19">
        <v>262</v>
      </c>
    </row>
    <row r="159" spans="1:8" x14ac:dyDescent="0.3">
      <c r="A159" s="14">
        <v>263</v>
      </c>
      <c r="B159" s="15" t="s">
        <v>416</v>
      </c>
      <c r="C159" s="6" t="s">
        <v>174</v>
      </c>
      <c r="D159" s="16">
        <v>610</v>
      </c>
      <c r="E159" s="17">
        <v>598</v>
      </c>
      <c r="F159" s="17">
        <v>620</v>
      </c>
      <c r="G159" s="17">
        <v>612</v>
      </c>
      <c r="H159" s="19">
        <v>263</v>
      </c>
    </row>
    <row r="160" spans="1:8" x14ac:dyDescent="0.3">
      <c r="A160" s="14">
        <v>264</v>
      </c>
      <c r="B160" s="15" t="s">
        <v>417</v>
      </c>
      <c r="C160" s="6" t="s">
        <v>175</v>
      </c>
      <c r="D160" s="16">
        <v>792</v>
      </c>
      <c r="E160" s="17">
        <v>804</v>
      </c>
      <c r="F160" s="17">
        <v>788</v>
      </c>
      <c r="G160" s="17">
        <v>785</v>
      </c>
      <c r="H160" s="19">
        <v>264</v>
      </c>
    </row>
    <row r="161" spans="1:8" x14ac:dyDescent="0.3">
      <c r="A161" s="14">
        <v>267</v>
      </c>
      <c r="B161" s="15" t="s">
        <v>418</v>
      </c>
      <c r="C161" s="6" t="s">
        <v>176</v>
      </c>
      <c r="D161" s="16">
        <v>418</v>
      </c>
      <c r="E161" s="17">
        <v>409</v>
      </c>
      <c r="F161" s="17">
        <v>414</v>
      </c>
      <c r="G161" s="17">
        <v>432</v>
      </c>
      <c r="H161" s="19">
        <v>267</v>
      </c>
    </row>
    <row r="162" spans="1:8" x14ac:dyDescent="0.3">
      <c r="A162" s="14">
        <v>268</v>
      </c>
      <c r="B162" s="15" t="s">
        <v>419</v>
      </c>
      <c r="C162" s="6" t="s">
        <v>177</v>
      </c>
      <c r="D162" s="16">
        <v>706</v>
      </c>
      <c r="E162" s="17">
        <v>691</v>
      </c>
      <c r="F162" s="17">
        <v>712</v>
      </c>
      <c r="G162" s="17">
        <v>715</v>
      </c>
      <c r="H162" s="19">
        <v>268</v>
      </c>
    </row>
    <row r="163" spans="1:8" x14ac:dyDescent="0.3">
      <c r="A163" s="14">
        <v>269</v>
      </c>
      <c r="B163" s="15" t="s">
        <v>420</v>
      </c>
      <c r="C163" s="6" t="s">
        <v>178</v>
      </c>
      <c r="D163" s="16">
        <v>297</v>
      </c>
      <c r="E163" s="17">
        <v>300</v>
      </c>
      <c r="F163" s="17">
        <v>297</v>
      </c>
      <c r="G163" s="17">
        <v>295</v>
      </c>
      <c r="H163" s="19">
        <v>269</v>
      </c>
    </row>
    <row r="164" spans="1:8" x14ac:dyDescent="0.3">
      <c r="A164" s="14">
        <v>270</v>
      </c>
      <c r="B164" s="15" t="s">
        <v>421</v>
      </c>
      <c r="C164" s="6" t="s">
        <v>179</v>
      </c>
      <c r="D164" s="16">
        <v>225</v>
      </c>
      <c r="E164" s="17">
        <v>224</v>
      </c>
      <c r="F164" s="17">
        <v>219</v>
      </c>
      <c r="G164" s="17">
        <v>233</v>
      </c>
      <c r="H164" s="19">
        <v>270</v>
      </c>
    </row>
    <row r="165" spans="1:8" x14ac:dyDescent="0.3">
      <c r="A165" s="14">
        <v>271</v>
      </c>
      <c r="B165" s="15" t="s">
        <v>422</v>
      </c>
      <c r="C165" s="6" t="s">
        <v>180</v>
      </c>
      <c r="D165" s="16">
        <v>173</v>
      </c>
      <c r="E165" s="17">
        <v>173</v>
      </c>
      <c r="F165" s="17">
        <v>180</v>
      </c>
      <c r="G165" s="17">
        <v>166</v>
      </c>
      <c r="H165" s="19">
        <v>271</v>
      </c>
    </row>
    <row r="166" spans="1:8" x14ac:dyDescent="0.3">
      <c r="A166" s="14">
        <v>272</v>
      </c>
      <c r="B166" s="15" t="s">
        <v>423</v>
      </c>
      <c r="C166" s="6" t="s">
        <v>181</v>
      </c>
      <c r="D166" s="16">
        <v>101</v>
      </c>
      <c r="E166" s="17">
        <v>98</v>
      </c>
      <c r="F166" s="17">
        <v>102</v>
      </c>
      <c r="G166" s="17">
        <v>102</v>
      </c>
      <c r="H166" s="19">
        <v>272</v>
      </c>
    </row>
    <row r="167" spans="1:8" x14ac:dyDescent="0.3">
      <c r="A167" s="28">
        <v>759</v>
      </c>
      <c r="B167" s="29" t="s">
        <v>424</v>
      </c>
      <c r="C167" s="6" t="s">
        <v>182</v>
      </c>
      <c r="D167" s="16">
        <v>166</v>
      </c>
      <c r="E167" s="17">
        <v>155</v>
      </c>
      <c r="F167" s="17">
        <v>169</v>
      </c>
      <c r="G167" s="17">
        <v>173</v>
      </c>
      <c r="H167" s="19">
        <v>759</v>
      </c>
    </row>
    <row r="168" spans="1:8" x14ac:dyDescent="0.3">
      <c r="A168" s="14">
        <v>274</v>
      </c>
      <c r="B168" s="15" t="s">
        <v>425</v>
      </c>
      <c r="C168" s="6" t="s">
        <v>183</v>
      </c>
      <c r="D168" s="16">
        <v>364</v>
      </c>
      <c r="E168" s="17">
        <v>348</v>
      </c>
      <c r="F168" s="17">
        <v>363</v>
      </c>
      <c r="G168" s="17">
        <v>382</v>
      </c>
      <c r="H168" s="19">
        <v>274</v>
      </c>
    </row>
    <row r="169" spans="1:8" x14ac:dyDescent="0.3">
      <c r="A169" s="14">
        <v>275</v>
      </c>
      <c r="B169" s="15" t="s">
        <v>502</v>
      </c>
      <c r="C169" s="6" t="s">
        <v>503</v>
      </c>
      <c r="D169" s="16">
        <f>789+437</f>
        <v>1226</v>
      </c>
      <c r="E169" s="17">
        <f>812+434</f>
        <v>1246</v>
      </c>
      <c r="F169" s="17">
        <f>785+439</f>
        <v>1224</v>
      </c>
      <c r="G169" s="17">
        <f>769+439</f>
        <v>1208</v>
      </c>
      <c r="H169" s="19">
        <v>275</v>
      </c>
    </row>
    <row r="170" spans="1:8" x14ac:dyDescent="0.3">
      <c r="A170" s="14">
        <v>277</v>
      </c>
      <c r="B170" s="15" t="s">
        <v>426</v>
      </c>
      <c r="C170" s="6" t="s">
        <v>184</v>
      </c>
      <c r="D170" s="16">
        <v>65</v>
      </c>
      <c r="E170" s="17">
        <v>68</v>
      </c>
      <c r="F170" s="17">
        <v>65</v>
      </c>
      <c r="G170" s="17">
        <v>63</v>
      </c>
      <c r="H170" s="19">
        <v>277</v>
      </c>
    </row>
    <row r="171" spans="1:8" x14ac:dyDescent="0.3">
      <c r="A171" s="14">
        <v>280</v>
      </c>
      <c r="B171" s="15" t="s">
        <v>427</v>
      </c>
      <c r="C171" s="6" t="s">
        <v>185</v>
      </c>
      <c r="D171" s="16">
        <v>209</v>
      </c>
      <c r="E171" s="17">
        <v>201</v>
      </c>
      <c r="F171" s="17">
        <v>204</v>
      </c>
      <c r="G171" s="17">
        <v>223</v>
      </c>
      <c r="H171" s="19">
        <v>280</v>
      </c>
    </row>
    <row r="172" spans="1:8" x14ac:dyDescent="0.3">
      <c r="A172" s="14">
        <v>281</v>
      </c>
      <c r="B172" s="15" t="s">
        <v>428</v>
      </c>
      <c r="C172" s="6" t="s">
        <v>186</v>
      </c>
      <c r="D172" s="16">
        <v>465</v>
      </c>
      <c r="E172" s="17">
        <v>466</v>
      </c>
      <c r="F172" s="17">
        <v>465</v>
      </c>
      <c r="G172" s="17">
        <v>463</v>
      </c>
      <c r="H172" s="19">
        <v>281</v>
      </c>
    </row>
    <row r="173" spans="1:8" x14ac:dyDescent="0.3">
      <c r="A173" s="14">
        <v>282</v>
      </c>
      <c r="B173" s="15" t="s">
        <v>429</v>
      </c>
      <c r="C173" s="6" t="s">
        <v>187</v>
      </c>
      <c r="D173" s="16">
        <v>583</v>
      </c>
      <c r="E173" s="17">
        <v>580</v>
      </c>
      <c r="F173" s="17">
        <v>582</v>
      </c>
      <c r="G173" s="17">
        <v>587</v>
      </c>
      <c r="H173" s="19">
        <v>282</v>
      </c>
    </row>
    <row r="174" spans="1:8" x14ac:dyDescent="0.3">
      <c r="A174" s="14">
        <v>283</v>
      </c>
      <c r="B174" s="15" t="s">
        <v>430</v>
      </c>
      <c r="C174" s="6" t="s">
        <v>188</v>
      </c>
      <c r="D174" s="16">
        <v>710</v>
      </c>
      <c r="E174" s="17">
        <v>728</v>
      </c>
      <c r="F174" s="17">
        <v>706</v>
      </c>
      <c r="G174" s="17">
        <v>697</v>
      </c>
      <c r="H174" s="19">
        <v>283</v>
      </c>
    </row>
    <row r="175" spans="1:8" x14ac:dyDescent="0.3">
      <c r="A175" s="14">
        <v>284</v>
      </c>
      <c r="B175" s="15" t="s">
        <v>431</v>
      </c>
      <c r="C175" s="6" t="s">
        <v>189</v>
      </c>
      <c r="D175" s="16">
        <v>299</v>
      </c>
      <c r="E175" s="17">
        <v>295</v>
      </c>
      <c r="F175" s="17">
        <v>300</v>
      </c>
      <c r="G175" s="17">
        <v>301</v>
      </c>
      <c r="H175" s="19">
        <v>284</v>
      </c>
    </row>
    <row r="176" spans="1:8" x14ac:dyDescent="0.3">
      <c r="A176" s="14">
        <v>285</v>
      </c>
      <c r="B176" s="15" t="s">
        <v>432</v>
      </c>
      <c r="C176" s="6" t="s">
        <v>190</v>
      </c>
      <c r="D176" s="16">
        <v>433</v>
      </c>
      <c r="E176" s="17">
        <v>449</v>
      </c>
      <c r="F176" s="17">
        <v>437</v>
      </c>
      <c r="G176" s="17">
        <v>412</v>
      </c>
      <c r="H176" s="19">
        <v>285</v>
      </c>
    </row>
    <row r="177" spans="1:8" x14ac:dyDescent="0.3">
      <c r="A177" s="14">
        <v>286</v>
      </c>
      <c r="B177" s="15" t="s">
        <v>433</v>
      </c>
      <c r="C177" s="6" t="s">
        <v>191</v>
      </c>
      <c r="D177" s="16">
        <v>264</v>
      </c>
      <c r="E177" s="17">
        <v>252</v>
      </c>
      <c r="F177" s="17">
        <v>265</v>
      </c>
      <c r="G177" s="17">
        <v>274</v>
      </c>
      <c r="H177" s="19">
        <v>286</v>
      </c>
    </row>
    <row r="178" spans="1:8" x14ac:dyDescent="0.3">
      <c r="A178" s="14">
        <v>288</v>
      </c>
      <c r="B178" s="15" t="s">
        <v>434</v>
      </c>
      <c r="C178" s="6" t="s">
        <v>192</v>
      </c>
      <c r="D178" s="16">
        <v>489</v>
      </c>
      <c r="E178" s="17">
        <v>475</v>
      </c>
      <c r="F178" s="17">
        <v>482</v>
      </c>
      <c r="G178" s="17">
        <v>510</v>
      </c>
      <c r="H178" s="19">
        <v>288</v>
      </c>
    </row>
    <row r="179" spans="1:8" x14ac:dyDescent="0.3">
      <c r="A179" s="14">
        <v>289</v>
      </c>
      <c r="B179" s="15" t="s">
        <v>435</v>
      </c>
      <c r="C179" s="6" t="s">
        <v>193</v>
      </c>
      <c r="D179" s="16">
        <v>219</v>
      </c>
      <c r="E179" s="17">
        <v>207</v>
      </c>
      <c r="F179" s="17">
        <v>229</v>
      </c>
      <c r="G179" s="17">
        <v>220</v>
      </c>
      <c r="H179" s="19">
        <v>289</v>
      </c>
    </row>
    <row r="180" spans="1:8" x14ac:dyDescent="0.3">
      <c r="A180" s="14">
        <v>290</v>
      </c>
      <c r="B180" s="15" t="s">
        <v>436</v>
      </c>
      <c r="C180" s="6" t="s">
        <v>194</v>
      </c>
      <c r="D180" s="16">
        <v>1138</v>
      </c>
      <c r="E180" s="17">
        <v>1138</v>
      </c>
      <c r="F180" s="17">
        <v>1138</v>
      </c>
      <c r="G180" s="17">
        <v>1138</v>
      </c>
      <c r="H180" s="19">
        <v>290</v>
      </c>
    </row>
    <row r="181" spans="1:8" x14ac:dyDescent="0.3">
      <c r="A181" s="14">
        <v>291</v>
      </c>
      <c r="B181" s="15" t="s">
        <v>437</v>
      </c>
      <c r="C181" s="6" t="s">
        <v>195</v>
      </c>
      <c r="D181" s="16">
        <v>57</v>
      </c>
      <c r="E181" s="17">
        <v>54</v>
      </c>
      <c r="F181" s="17">
        <v>57</v>
      </c>
      <c r="G181" s="17">
        <v>59</v>
      </c>
      <c r="H181" s="19">
        <v>291</v>
      </c>
    </row>
    <row r="182" spans="1:8" x14ac:dyDescent="0.3">
      <c r="A182" s="14">
        <v>292</v>
      </c>
      <c r="B182" s="15" t="s">
        <v>438</v>
      </c>
      <c r="C182" s="6" t="s">
        <v>196</v>
      </c>
      <c r="D182" s="16">
        <v>126</v>
      </c>
      <c r="E182" s="17">
        <v>127</v>
      </c>
      <c r="F182" s="17">
        <v>127</v>
      </c>
      <c r="G182" s="17">
        <v>125</v>
      </c>
      <c r="H182" s="19">
        <v>292</v>
      </c>
    </row>
    <row r="183" spans="1:8" x14ac:dyDescent="0.3">
      <c r="A183" s="14">
        <v>294</v>
      </c>
      <c r="B183" s="15" t="s">
        <v>439</v>
      </c>
      <c r="C183" s="6" t="s">
        <v>197</v>
      </c>
      <c r="D183" s="16">
        <v>822</v>
      </c>
      <c r="E183" s="17">
        <v>815</v>
      </c>
      <c r="F183" s="17">
        <v>820</v>
      </c>
      <c r="G183" s="17">
        <v>832</v>
      </c>
      <c r="H183" s="19">
        <v>294</v>
      </c>
    </row>
    <row r="184" spans="1:8" x14ac:dyDescent="0.3">
      <c r="A184" s="14">
        <v>296</v>
      </c>
      <c r="B184" s="15" t="s">
        <v>440</v>
      </c>
      <c r="C184" s="6" t="s">
        <v>198</v>
      </c>
      <c r="D184" s="16">
        <v>699</v>
      </c>
      <c r="E184" s="17">
        <v>698</v>
      </c>
      <c r="F184" s="17">
        <v>693</v>
      </c>
      <c r="G184" s="17">
        <v>707</v>
      </c>
      <c r="H184" s="19">
        <v>296</v>
      </c>
    </row>
    <row r="185" spans="1:8" x14ac:dyDescent="0.3">
      <c r="A185" s="14">
        <v>297</v>
      </c>
      <c r="B185" s="15" t="s">
        <v>441</v>
      </c>
      <c r="C185" s="6" t="s">
        <v>199</v>
      </c>
      <c r="D185" s="16">
        <v>191</v>
      </c>
      <c r="E185" s="17">
        <v>175</v>
      </c>
      <c r="F185" s="17">
        <v>195</v>
      </c>
      <c r="G185" s="17">
        <v>204</v>
      </c>
      <c r="H185" s="19">
        <v>297</v>
      </c>
    </row>
    <row r="186" spans="1:8" x14ac:dyDescent="0.3">
      <c r="A186" s="14">
        <v>298</v>
      </c>
      <c r="B186" s="15" t="s">
        <v>442</v>
      </c>
      <c r="C186" s="6" t="s">
        <v>200</v>
      </c>
      <c r="D186" s="16">
        <v>190</v>
      </c>
      <c r="E186" s="17">
        <v>188</v>
      </c>
      <c r="F186" s="17">
        <v>197</v>
      </c>
      <c r="G186" s="17">
        <v>186</v>
      </c>
      <c r="H186" s="19">
        <v>298</v>
      </c>
    </row>
    <row r="187" spans="1:8" x14ac:dyDescent="0.3">
      <c r="A187" s="14">
        <v>299</v>
      </c>
      <c r="B187" s="15" t="s">
        <v>443</v>
      </c>
      <c r="C187" s="6" t="s">
        <v>201</v>
      </c>
      <c r="D187" s="16">
        <v>147</v>
      </c>
      <c r="E187" s="17">
        <v>147</v>
      </c>
      <c r="F187" s="17">
        <v>145</v>
      </c>
      <c r="G187" s="17">
        <v>148</v>
      </c>
      <c r="H187" s="19">
        <v>299</v>
      </c>
    </row>
    <row r="188" spans="1:8" x14ac:dyDescent="0.3">
      <c r="A188" s="14">
        <v>300</v>
      </c>
      <c r="B188" s="15" t="s">
        <v>444</v>
      </c>
      <c r="C188" s="6" t="s">
        <v>202</v>
      </c>
      <c r="D188" s="16">
        <v>153</v>
      </c>
      <c r="E188" s="17">
        <v>153</v>
      </c>
      <c r="F188" s="17">
        <v>155</v>
      </c>
      <c r="G188" s="17">
        <v>150</v>
      </c>
      <c r="H188" s="19">
        <v>300</v>
      </c>
    </row>
    <row r="189" spans="1:8" x14ac:dyDescent="0.3">
      <c r="A189" s="14">
        <v>301</v>
      </c>
      <c r="B189" s="15" t="s">
        <v>445</v>
      </c>
      <c r="C189" s="6" t="s">
        <v>203</v>
      </c>
      <c r="D189" s="16">
        <v>1267</v>
      </c>
      <c r="E189" s="17">
        <v>1170</v>
      </c>
      <c r="F189" s="17">
        <v>1216</v>
      </c>
      <c r="G189" s="17">
        <v>1415</v>
      </c>
      <c r="H189" s="19">
        <v>301</v>
      </c>
    </row>
    <row r="190" spans="1:8" x14ac:dyDescent="0.3">
      <c r="A190" s="14">
        <v>302</v>
      </c>
      <c r="B190" s="15" t="s">
        <v>446</v>
      </c>
      <c r="C190" s="6" t="s">
        <v>204</v>
      </c>
      <c r="D190" s="16">
        <v>2321</v>
      </c>
      <c r="E190" s="17">
        <v>2304</v>
      </c>
      <c r="F190" s="17">
        <v>2320</v>
      </c>
      <c r="G190" s="17">
        <v>2340</v>
      </c>
      <c r="H190" s="19">
        <v>302</v>
      </c>
    </row>
    <row r="191" spans="1:8" x14ac:dyDescent="0.3">
      <c r="A191" s="14">
        <v>303</v>
      </c>
      <c r="B191" s="15" t="s">
        <v>447</v>
      </c>
      <c r="C191" s="6" t="s">
        <v>205</v>
      </c>
      <c r="D191" s="16">
        <v>483</v>
      </c>
      <c r="E191" s="17">
        <v>456</v>
      </c>
      <c r="F191" s="17">
        <v>491</v>
      </c>
      <c r="G191" s="17">
        <v>501</v>
      </c>
      <c r="H191" s="19">
        <v>303</v>
      </c>
    </row>
    <row r="192" spans="1:8" x14ac:dyDescent="0.3">
      <c r="A192" s="14">
        <v>304</v>
      </c>
      <c r="B192" s="15" t="s">
        <v>448</v>
      </c>
      <c r="C192" s="6" t="s">
        <v>206</v>
      </c>
      <c r="D192" s="16">
        <v>251</v>
      </c>
      <c r="E192" s="17">
        <v>247</v>
      </c>
      <c r="F192" s="17">
        <v>248</v>
      </c>
      <c r="G192" s="17">
        <v>257</v>
      </c>
      <c r="H192" s="19">
        <v>304</v>
      </c>
    </row>
    <row r="193" spans="1:8" x14ac:dyDescent="0.3">
      <c r="A193" s="14">
        <v>305</v>
      </c>
      <c r="B193" s="15" t="s">
        <v>449</v>
      </c>
      <c r="C193" s="6" t="s">
        <v>207</v>
      </c>
      <c r="D193" s="16">
        <v>488</v>
      </c>
      <c r="E193" s="17">
        <v>499</v>
      </c>
      <c r="F193" s="17">
        <v>485</v>
      </c>
      <c r="G193" s="17">
        <v>481</v>
      </c>
      <c r="H193" s="19">
        <v>305</v>
      </c>
    </row>
    <row r="194" spans="1:8" x14ac:dyDescent="0.3">
      <c r="A194" s="14">
        <v>306</v>
      </c>
      <c r="B194" s="15" t="s">
        <v>450</v>
      </c>
      <c r="C194" s="6" t="s">
        <v>208</v>
      </c>
      <c r="D194" s="16">
        <v>207</v>
      </c>
      <c r="E194" s="17">
        <v>206</v>
      </c>
      <c r="F194" s="17">
        <v>207</v>
      </c>
      <c r="G194" s="17">
        <v>207</v>
      </c>
      <c r="H194" s="19">
        <v>306</v>
      </c>
    </row>
    <row r="195" spans="1:8" x14ac:dyDescent="0.3">
      <c r="A195" s="14">
        <v>307</v>
      </c>
      <c r="B195" s="15" t="s">
        <v>451</v>
      </c>
      <c r="C195" s="6" t="s">
        <v>209</v>
      </c>
      <c r="D195" s="16">
        <v>437</v>
      </c>
      <c r="E195" s="17">
        <v>398</v>
      </c>
      <c r="F195" s="17">
        <v>419</v>
      </c>
      <c r="G195" s="17">
        <v>493</v>
      </c>
      <c r="H195" s="19">
        <v>307</v>
      </c>
    </row>
    <row r="196" spans="1:8" x14ac:dyDescent="0.3">
      <c r="A196" s="14">
        <v>308</v>
      </c>
      <c r="B196" s="15" t="s">
        <v>452</v>
      </c>
      <c r="C196" s="6" t="s">
        <v>210</v>
      </c>
      <c r="D196" s="16">
        <v>29</v>
      </c>
      <c r="E196" s="17">
        <v>28</v>
      </c>
      <c r="F196" s="17">
        <v>28</v>
      </c>
      <c r="G196" s="17">
        <v>31</v>
      </c>
      <c r="H196" s="19">
        <v>308</v>
      </c>
    </row>
    <row r="197" spans="1:8" x14ac:dyDescent="0.3">
      <c r="A197" s="14">
        <v>309</v>
      </c>
      <c r="B197" s="15" t="s">
        <v>453</v>
      </c>
      <c r="C197" s="6" t="s">
        <v>211</v>
      </c>
      <c r="D197" s="16">
        <v>384</v>
      </c>
      <c r="E197" s="17">
        <v>379</v>
      </c>
      <c r="F197" s="17">
        <v>382</v>
      </c>
      <c r="G197" s="17">
        <v>392</v>
      </c>
      <c r="H197" s="19">
        <v>309</v>
      </c>
    </row>
    <row r="198" spans="1:8" x14ac:dyDescent="0.3">
      <c r="A198" s="14">
        <v>310</v>
      </c>
      <c r="B198" s="15" t="s">
        <v>454</v>
      </c>
      <c r="C198" s="6" t="s">
        <v>212</v>
      </c>
      <c r="D198" s="16">
        <v>251</v>
      </c>
      <c r="E198" s="17">
        <v>248</v>
      </c>
      <c r="F198" s="17">
        <v>257</v>
      </c>
      <c r="G198" s="17">
        <v>249</v>
      </c>
      <c r="H198" s="19">
        <v>310</v>
      </c>
    </row>
    <row r="199" spans="1:8" x14ac:dyDescent="0.3">
      <c r="A199" s="14">
        <v>311</v>
      </c>
      <c r="B199" s="15" t="s">
        <v>455</v>
      </c>
      <c r="C199" s="6" t="s">
        <v>213</v>
      </c>
      <c r="D199" s="16">
        <v>246</v>
      </c>
      <c r="E199" s="17">
        <v>244</v>
      </c>
      <c r="F199" s="17">
        <v>244</v>
      </c>
      <c r="G199" s="17">
        <v>249</v>
      </c>
      <c r="H199" s="19">
        <v>311</v>
      </c>
    </row>
    <row r="200" spans="1:8" x14ac:dyDescent="0.3">
      <c r="A200" s="14">
        <v>312</v>
      </c>
      <c r="B200" s="15" t="s">
        <v>456</v>
      </c>
      <c r="C200" s="6" t="s">
        <v>214</v>
      </c>
      <c r="D200" s="16">
        <v>258</v>
      </c>
      <c r="E200" s="17">
        <v>254</v>
      </c>
      <c r="F200" s="17">
        <v>257</v>
      </c>
      <c r="G200" s="17">
        <v>262</v>
      </c>
      <c r="H200" s="19">
        <v>312</v>
      </c>
    </row>
    <row r="201" spans="1:8" x14ac:dyDescent="0.3">
      <c r="A201" s="14">
        <v>313</v>
      </c>
      <c r="B201" s="15" t="s">
        <v>457</v>
      </c>
      <c r="C201" s="6" t="s">
        <v>215</v>
      </c>
      <c r="D201" s="16">
        <v>516</v>
      </c>
      <c r="E201" s="17">
        <v>514</v>
      </c>
      <c r="F201" s="17">
        <v>511</v>
      </c>
      <c r="G201" s="17">
        <v>523</v>
      </c>
      <c r="H201" s="19">
        <v>313</v>
      </c>
    </row>
    <row r="202" spans="1:8" x14ac:dyDescent="0.3">
      <c r="A202" s="14">
        <v>314</v>
      </c>
      <c r="B202" s="15" t="s">
        <v>458</v>
      </c>
      <c r="C202" s="6" t="s">
        <v>216</v>
      </c>
      <c r="D202" s="16">
        <v>703</v>
      </c>
      <c r="E202" s="17">
        <v>708</v>
      </c>
      <c r="F202" s="17">
        <v>702</v>
      </c>
      <c r="G202" s="17">
        <v>698</v>
      </c>
      <c r="H202" s="19">
        <v>314</v>
      </c>
    </row>
    <row r="203" spans="1:8" x14ac:dyDescent="0.3">
      <c r="A203" s="14">
        <v>316</v>
      </c>
      <c r="B203" s="15" t="s">
        <v>459</v>
      </c>
      <c r="C203" s="6" t="s">
        <v>217</v>
      </c>
      <c r="D203" s="16">
        <v>336</v>
      </c>
      <c r="E203" s="17">
        <v>342</v>
      </c>
      <c r="F203" s="17">
        <v>336</v>
      </c>
      <c r="G203" s="17">
        <v>331</v>
      </c>
      <c r="H203" s="19">
        <v>316</v>
      </c>
    </row>
    <row r="204" spans="1:8" x14ac:dyDescent="0.3">
      <c r="A204" s="14">
        <v>317</v>
      </c>
      <c r="B204" s="15" t="s">
        <v>460</v>
      </c>
      <c r="C204" s="6" t="s">
        <v>218</v>
      </c>
      <c r="D204" s="16">
        <v>650</v>
      </c>
      <c r="E204" s="17">
        <v>500</v>
      </c>
      <c r="F204" s="17">
        <v>693</v>
      </c>
      <c r="G204" s="17">
        <v>756</v>
      </c>
      <c r="H204" s="19">
        <v>317</v>
      </c>
    </row>
    <row r="205" spans="1:8" x14ac:dyDescent="0.3">
      <c r="A205" s="14">
        <v>318</v>
      </c>
      <c r="B205" s="15" t="s">
        <v>461</v>
      </c>
      <c r="C205" s="6" t="s">
        <v>219</v>
      </c>
      <c r="D205" s="16">
        <v>179</v>
      </c>
      <c r="E205" s="17">
        <v>185</v>
      </c>
      <c r="F205" s="17">
        <v>176</v>
      </c>
      <c r="G205" s="17">
        <v>176</v>
      </c>
      <c r="H205" s="19">
        <v>318</v>
      </c>
    </row>
    <row r="206" spans="1:8" x14ac:dyDescent="0.3">
      <c r="A206" s="14">
        <v>319</v>
      </c>
      <c r="B206" s="15" t="s">
        <v>462</v>
      </c>
      <c r="C206" s="6" t="s">
        <v>220</v>
      </c>
      <c r="D206" s="16">
        <v>264</v>
      </c>
      <c r="E206" s="17">
        <v>268</v>
      </c>
      <c r="F206" s="17">
        <v>261</v>
      </c>
      <c r="G206" s="17">
        <v>262</v>
      </c>
      <c r="H206" s="19">
        <v>319</v>
      </c>
    </row>
    <row r="207" spans="1:8" x14ac:dyDescent="0.3">
      <c r="A207" s="14">
        <v>320</v>
      </c>
      <c r="B207" s="15" t="s">
        <v>463</v>
      </c>
      <c r="C207" s="6" t="s">
        <v>221</v>
      </c>
      <c r="D207" s="16">
        <v>412</v>
      </c>
      <c r="E207" s="17">
        <v>414</v>
      </c>
      <c r="F207" s="17">
        <v>413</v>
      </c>
      <c r="G207" s="17">
        <v>410</v>
      </c>
      <c r="H207" s="19">
        <v>320</v>
      </c>
    </row>
    <row r="208" spans="1:8" x14ac:dyDescent="0.3">
      <c r="A208" s="14">
        <v>321</v>
      </c>
      <c r="B208" s="15" t="s">
        <v>464</v>
      </c>
      <c r="C208" s="6" t="s">
        <v>222</v>
      </c>
      <c r="D208" s="16">
        <v>441</v>
      </c>
      <c r="E208" s="17">
        <v>423</v>
      </c>
      <c r="F208" s="17">
        <v>435</v>
      </c>
      <c r="G208" s="17">
        <v>465</v>
      </c>
      <c r="H208" s="19">
        <v>321</v>
      </c>
    </row>
    <row r="209" spans="1:8" x14ac:dyDescent="0.3">
      <c r="A209" s="14">
        <v>322</v>
      </c>
      <c r="B209" s="15" t="s">
        <v>465</v>
      </c>
      <c r="C209" s="6" t="s">
        <v>223</v>
      </c>
      <c r="D209" s="16">
        <v>74</v>
      </c>
      <c r="E209" s="17">
        <v>65</v>
      </c>
      <c r="F209" s="17">
        <v>77</v>
      </c>
      <c r="G209" s="17">
        <v>81</v>
      </c>
      <c r="H209" s="19">
        <v>322</v>
      </c>
    </row>
    <row r="210" spans="1:8" x14ac:dyDescent="0.3">
      <c r="A210" s="14">
        <v>323</v>
      </c>
      <c r="B210" s="15" t="s">
        <v>466</v>
      </c>
      <c r="C210" s="6" t="s">
        <v>224</v>
      </c>
      <c r="D210" s="16">
        <v>290</v>
      </c>
      <c r="E210" s="17">
        <v>278</v>
      </c>
      <c r="F210" s="17">
        <v>287</v>
      </c>
      <c r="G210" s="17">
        <v>304</v>
      </c>
      <c r="H210" s="19">
        <v>323</v>
      </c>
    </row>
    <row r="211" spans="1:8" x14ac:dyDescent="0.3">
      <c r="A211" s="14">
        <v>325</v>
      </c>
      <c r="B211" s="15" t="s">
        <v>467</v>
      </c>
      <c r="C211" s="6" t="s">
        <v>225</v>
      </c>
      <c r="D211" s="16">
        <v>146</v>
      </c>
      <c r="E211" s="17">
        <v>146</v>
      </c>
      <c r="F211" s="17">
        <v>150</v>
      </c>
      <c r="G211" s="17">
        <v>143</v>
      </c>
      <c r="H211" s="19">
        <v>325</v>
      </c>
    </row>
    <row r="212" spans="1:8" x14ac:dyDescent="0.3">
      <c r="A212" s="14">
        <v>326</v>
      </c>
      <c r="B212" s="15" t="s">
        <v>468</v>
      </c>
      <c r="C212" s="6" t="s">
        <v>226</v>
      </c>
      <c r="D212" s="16">
        <v>168</v>
      </c>
      <c r="E212" s="17">
        <v>161</v>
      </c>
      <c r="F212" s="17">
        <v>167</v>
      </c>
      <c r="G212" s="17">
        <v>175</v>
      </c>
      <c r="H212" s="19">
        <v>326</v>
      </c>
    </row>
    <row r="213" spans="1:8" x14ac:dyDescent="0.3">
      <c r="A213" s="14">
        <v>327</v>
      </c>
      <c r="B213" s="15" t="s">
        <v>469</v>
      </c>
      <c r="C213" s="6" t="s">
        <v>227</v>
      </c>
      <c r="D213" s="16">
        <v>183</v>
      </c>
      <c r="E213" s="17">
        <v>176</v>
      </c>
      <c r="F213" s="17">
        <v>190</v>
      </c>
      <c r="G213" s="17">
        <v>184</v>
      </c>
      <c r="H213" s="19">
        <v>327</v>
      </c>
    </row>
    <row r="214" spans="1:8" x14ac:dyDescent="0.3">
      <c r="A214" s="14">
        <v>331</v>
      </c>
      <c r="B214" s="15" t="s">
        <v>470</v>
      </c>
      <c r="C214" s="6" t="s">
        <v>228</v>
      </c>
      <c r="D214" s="16">
        <v>141</v>
      </c>
      <c r="E214" s="17">
        <v>134</v>
      </c>
      <c r="F214" s="17">
        <v>146</v>
      </c>
      <c r="G214" s="17">
        <v>143</v>
      </c>
      <c r="H214" s="19">
        <v>331</v>
      </c>
    </row>
    <row r="215" spans="1:8" x14ac:dyDescent="0.3">
      <c r="A215" s="14">
        <v>332</v>
      </c>
      <c r="B215" s="15" t="s">
        <v>471</v>
      </c>
      <c r="C215" s="6" t="s">
        <v>229</v>
      </c>
      <c r="D215" s="16">
        <v>340</v>
      </c>
      <c r="E215" s="17">
        <v>346</v>
      </c>
      <c r="F215" s="17">
        <v>337</v>
      </c>
      <c r="G215" s="17">
        <v>336</v>
      </c>
      <c r="H215" s="19">
        <v>332</v>
      </c>
    </row>
    <row r="216" spans="1:8" x14ac:dyDescent="0.3">
      <c r="A216" s="14">
        <v>333</v>
      </c>
      <c r="B216" s="15" t="s">
        <v>472</v>
      </c>
      <c r="C216" s="6" t="s">
        <v>230</v>
      </c>
      <c r="D216" s="16">
        <v>823</v>
      </c>
      <c r="E216" s="17">
        <v>820</v>
      </c>
      <c r="F216" s="17">
        <v>821</v>
      </c>
      <c r="G216" s="17">
        <v>828</v>
      </c>
      <c r="H216" s="19">
        <v>333</v>
      </c>
    </row>
    <row r="217" spans="1:8" x14ac:dyDescent="0.3">
      <c r="A217" s="14">
        <v>334</v>
      </c>
      <c r="B217" s="15" t="s">
        <v>473</v>
      </c>
      <c r="C217" s="6" t="s">
        <v>231</v>
      </c>
      <c r="D217" s="16">
        <v>300</v>
      </c>
      <c r="E217" s="17">
        <v>303</v>
      </c>
      <c r="F217" s="17">
        <v>294</v>
      </c>
      <c r="G217" s="17">
        <v>304</v>
      </c>
      <c r="H217" s="19">
        <v>334</v>
      </c>
    </row>
    <row r="218" spans="1:8" x14ac:dyDescent="0.3">
      <c r="A218" s="14">
        <v>335</v>
      </c>
      <c r="B218" s="15" t="s">
        <v>474</v>
      </c>
      <c r="C218" s="6" t="s">
        <v>232</v>
      </c>
      <c r="D218" s="16">
        <v>121</v>
      </c>
      <c r="E218" s="17">
        <v>122</v>
      </c>
      <c r="F218" s="17">
        <v>121</v>
      </c>
      <c r="G218" s="17">
        <v>120</v>
      </c>
      <c r="H218" s="19">
        <v>335</v>
      </c>
    </row>
    <row r="219" spans="1:8" x14ac:dyDescent="0.3">
      <c r="A219" s="14">
        <v>337</v>
      </c>
      <c r="B219" s="15" t="s">
        <v>475</v>
      </c>
      <c r="C219" s="6" t="s">
        <v>233</v>
      </c>
      <c r="D219" s="16">
        <f>243-21</f>
        <v>222</v>
      </c>
      <c r="E219" s="17">
        <f>248-21</f>
        <v>227</v>
      </c>
      <c r="F219" s="17">
        <f>244-21</f>
        <v>223</v>
      </c>
      <c r="G219" s="17">
        <f>237-21</f>
        <v>216</v>
      </c>
      <c r="H219" s="19">
        <v>337</v>
      </c>
    </row>
    <row r="220" spans="1:8" x14ac:dyDescent="0.3">
      <c r="A220" s="14">
        <v>338</v>
      </c>
      <c r="B220" s="15" t="s">
        <v>476</v>
      </c>
      <c r="C220" s="6" t="s">
        <v>234</v>
      </c>
      <c r="D220" s="16">
        <v>725</v>
      </c>
      <c r="E220" s="17">
        <v>734</v>
      </c>
      <c r="F220" s="17">
        <v>721</v>
      </c>
      <c r="G220" s="17">
        <v>720</v>
      </c>
      <c r="H220" s="19">
        <v>338</v>
      </c>
    </row>
    <row r="221" spans="1:8" x14ac:dyDescent="0.3">
      <c r="A221" s="14">
        <v>339</v>
      </c>
      <c r="B221" s="15" t="s">
        <v>477</v>
      </c>
      <c r="C221" s="6" t="s">
        <v>235</v>
      </c>
      <c r="D221" s="16">
        <v>170</v>
      </c>
      <c r="E221" s="17">
        <v>165</v>
      </c>
      <c r="F221" s="17">
        <v>172</v>
      </c>
      <c r="G221" s="17">
        <v>173</v>
      </c>
      <c r="H221" s="19">
        <v>339</v>
      </c>
    </row>
    <row r="222" spans="1:8" x14ac:dyDescent="0.3">
      <c r="A222" s="14">
        <v>340</v>
      </c>
      <c r="B222" s="15" t="s">
        <v>478</v>
      </c>
      <c r="C222" s="6" t="s">
        <v>236</v>
      </c>
      <c r="D222" s="16">
        <v>953</v>
      </c>
      <c r="E222" s="17">
        <v>909</v>
      </c>
      <c r="F222" s="17">
        <v>960</v>
      </c>
      <c r="G222" s="17">
        <v>991</v>
      </c>
      <c r="H222" s="19">
        <v>340</v>
      </c>
    </row>
    <row r="223" spans="1:8" x14ac:dyDescent="0.3">
      <c r="A223" s="14">
        <v>343</v>
      </c>
      <c r="B223" s="15" t="s">
        <v>479</v>
      </c>
      <c r="C223" s="6" t="s">
        <v>237</v>
      </c>
      <c r="D223" s="16">
        <v>164</v>
      </c>
      <c r="E223" s="17">
        <v>174</v>
      </c>
      <c r="F223" s="17">
        <v>165</v>
      </c>
      <c r="G223" s="17">
        <v>154</v>
      </c>
      <c r="H223" s="19">
        <v>343</v>
      </c>
    </row>
    <row r="224" spans="1:8" x14ac:dyDescent="0.3">
      <c r="A224" s="14">
        <v>344</v>
      </c>
      <c r="B224" s="15" t="s">
        <v>480</v>
      </c>
      <c r="C224" s="6" t="s">
        <v>238</v>
      </c>
      <c r="D224" s="16">
        <v>249</v>
      </c>
      <c r="E224" s="17">
        <v>251</v>
      </c>
      <c r="F224" s="17">
        <v>249</v>
      </c>
      <c r="G224" s="17">
        <v>248</v>
      </c>
      <c r="H224" s="19">
        <v>344</v>
      </c>
    </row>
    <row r="225" spans="1:8" x14ac:dyDescent="0.3">
      <c r="A225" s="14">
        <v>345</v>
      </c>
      <c r="B225" s="15" t="s">
        <v>481</v>
      </c>
      <c r="C225" s="6" t="s">
        <v>239</v>
      </c>
      <c r="D225" s="16">
        <v>60</v>
      </c>
      <c r="E225" s="17">
        <v>60</v>
      </c>
      <c r="F225" s="17">
        <v>61</v>
      </c>
      <c r="G225" s="17">
        <v>59</v>
      </c>
      <c r="H225" s="19">
        <v>345</v>
      </c>
    </row>
    <row r="226" spans="1:8" x14ac:dyDescent="0.3">
      <c r="A226" s="14">
        <v>346</v>
      </c>
      <c r="B226" s="15" t="s">
        <v>482</v>
      </c>
      <c r="C226" s="6" t="s">
        <v>240</v>
      </c>
      <c r="D226" s="16">
        <v>240</v>
      </c>
      <c r="E226" s="17">
        <v>226</v>
      </c>
      <c r="F226" s="17">
        <v>247</v>
      </c>
      <c r="G226" s="17">
        <v>247</v>
      </c>
      <c r="H226" s="19">
        <v>346</v>
      </c>
    </row>
    <row r="227" spans="1:8" x14ac:dyDescent="0.3">
      <c r="A227" s="14">
        <v>347</v>
      </c>
      <c r="B227" s="15" t="s">
        <v>483</v>
      </c>
      <c r="C227" s="6" t="s">
        <v>241</v>
      </c>
      <c r="D227" s="16">
        <v>896</v>
      </c>
      <c r="E227" s="17">
        <v>869</v>
      </c>
      <c r="F227" s="17">
        <v>911</v>
      </c>
      <c r="G227" s="17">
        <v>907</v>
      </c>
      <c r="H227" s="19">
        <v>347</v>
      </c>
    </row>
    <row r="228" spans="1:8" x14ac:dyDescent="0.3">
      <c r="A228" s="14">
        <v>349</v>
      </c>
      <c r="B228" s="15" t="s">
        <v>484</v>
      </c>
      <c r="C228" s="6" t="s">
        <v>242</v>
      </c>
      <c r="D228" s="16">
        <v>151</v>
      </c>
      <c r="E228" s="17">
        <v>136</v>
      </c>
      <c r="F228" s="17">
        <v>157</v>
      </c>
      <c r="G228" s="17">
        <v>159</v>
      </c>
      <c r="H228" s="19">
        <v>349</v>
      </c>
    </row>
    <row r="229" spans="1:8" x14ac:dyDescent="0.3">
      <c r="A229" s="14">
        <v>350</v>
      </c>
      <c r="B229" s="15" t="s">
        <v>485</v>
      </c>
      <c r="C229" s="6" t="s">
        <v>243</v>
      </c>
      <c r="D229" s="16">
        <v>344</v>
      </c>
      <c r="E229" s="17">
        <v>329</v>
      </c>
      <c r="F229" s="17">
        <v>349</v>
      </c>
      <c r="G229" s="17">
        <v>354</v>
      </c>
      <c r="H229" s="19">
        <v>350</v>
      </c>
    </row>
    <row r="230" spans="1:8" x14ac:dyDescent="0.3">
      <c r="A230" s="14">
        <v>351</v>
      </c>
      <c r="B230" s="15" t="s">
        <v>486</v>
      </c>
      <c r="C230" s="6" t="s">
        <v>244</v>
      </c>
      <c r="D230" s="16">
        <v>140</v>
      </c>
      <c r="E230" s="17">
        <v>140</v>
      </c>
      <c r="F230" s="17">
        <v>140</v>
      </c>
      <c r="G230" s="17">
        <v>141</v>
      </c>
      <c r="H230" s="19">
        <v>351</v>
      </c>
    </row>
    <row r="231" spans="1:8" x14ac:dyDescent="0.3">
      <c r="A231" s="14">
        <v>352</v>
      </c>
      <c r="B231" s="15" t="s">
        <v>487</v>
      </c>
      <c r="C231" s="6" t="s">
        <v>245</v>
      </c>
      <c r="D231" s="16">
        <v>1304</v>
      </c>
      <c r="E231" s="17">
        <v>1289</v>
      </c>
      <c r="F231" s="17">
        <v>1295</v>
      </c>
      <c r="G231" s="17">
        <v>1329</v>
      </c>
      <c r="H231" s="19">
        <v>352</v>
      </c>
    </row>
    <row r="232" spans="1:8" x14ac:dyDescent="0.3">
      <c r="A232" s="14">
        <v>353</v>
      </c>
      <c r="B232" s="15" t="s">
        <v>488</v>
      </c>
      <c r="C232" s="6" t="s">
        <v>246</v>
      </c>
      <c r="D232" s="16">
        <v>600</v>
      </c>
      <c r="E232" s="17">
        <v>610</v>
      </c>
      <c r="F232" s="17">
        <v>595</v>
      </c>
      <c r="G232" s="17">
        <v>595</v>
      </c>
      <c r="H232" s="19">
        <v>353</v>
      </c>
    </row>
    <row r="233" spans="1:8" x14ac:dyDescent="0.3">
      <c r="A233" s="14">
        <v>354</v>
      </c>
      <c r="B233" s="15" t="s">
        <v>489</v>
      </c>
      <c r="C233" s="6" t="s">
        <v>247</v>
      </c>
      <c r="D233" s="16">
        <v>139</v>
      </c>
      <c r="E233" s="17">
        <v>128</v>
      </c>
      <c r="F233" s="17">
        <v>139</v>
      </c>
      <c r="G233" s="17">
        <v>149</v>
      </c>
      <c r="H233" s="19">
        <v>354</v>
      </c>
    </row>
    <row r="234" spans="1:8" x14ac:dyDescent="0.3">
      <c r="A234" s="14">
        <v>356</v>
      </c>
      <c r="B234" s="15" t="s">
        <v>490</v>
      </c>
      <c r="C234" s="6" t="s">
        <v>248</v>
      </c>
      <c r="D234" s="16">
        <v>560</v>
      </c>
      <c r="E234" s="17">
        <v>559</v>
      </c>
      <c r="F234" s="17">
        <v>565</v>
      </c>
      <c r="G234" s="17">
        <v>557</v>
      </c>
      <c r="H234" s="19">
        <v>356</v>
      </c>
    </row>
    <row r="235" spans="1:8" x14ac:dyDescent="0.3">
      <c r="A235" s="14">
        <v>357</v>
      </c>
      <c r="B235" s="15" t="s">
        <v>491</v>
      </c>
      <c r="C235" s="6" t="s">
        <v>249</v>
      </c>
      <c r="D235" s="16">
        <v>239</v>
      </c>
      <c r="E235" s="17">
        <v>231</v>
      </c>
      <c r="F235" s="17">
        <v>244</v>
      </c>
      <c r="G235" s="17">
        <v>243</v>
      </c>
      <c r="H235" s="19">
        <v>357</v>
      </c>
    </row>
    <row r="236" spans="1:8" x14ac:dyDescent="0.3">
      <c r="A236" s="14">
        <v>360</v>
      </c>
      <c r="B236" s="15" t="s">
        <v>492</v>
      </c>
      <c r="C236" s="6" t="s">
        <v>250</v>
      </c>
      <c r="D236" s="16">
        <v>708</v>
      </c>
      <c r="E236" s="17">
        <v>722</v>
      </c>
      <c r="F236" s="17">
        <v>711</v>
      </c>
      <c r="G236" s="17">
        <v>690</v>
      </c>
      <c r="H236" s="19">
        <v>360</v>
      </c>
    </row>
    <row r="237" spans="1:8" x14ac:dyDescent="0.3">
      <c r="A237" s="14">
        <v>361</v>
      </c>
      <c r="B237" s="15" t="s">
        <v>493</v>
      </c>
      <c r="C237" s="6" t="s">
        <v>251</v>
      </c>
      <c r="D237" s="16">
        <v>315</v>
      </c>
      <c r="E237" s="17">
        <v>297</v>
      </c>
      <c r="F237" s="17">
        <v>316</v>
      </c>
      <c r="G237" s="17">
        <v>331</v>
      </c>
      <c r="H237" s="19">
        <v>361</v>
      </c>
    </row>
    <row r="238" spans="1:8" x14ac:dyDescent="0.3">
      <c r="A238" s="14">
        <v>362</v>
      </c>
      <c r="B238" s="15" t="s">
        <v>494</v>
      </c>
      <c r="C238" s="6" t="s">
        <v>252</v>
      </c>
      <c r="D238" s="16">
        <v>389</v>
      </c>
      <c r="E238" s="17">
        <v>390</v>
      </c>
      <c r="F238" s="17">
        <v>384</v>
      </c>
      <c r="G238" s="17">
        <v>392</v>
      </c>
      <c r="H238" s="19">
        <v>362</v>
      </c>
    </row>
    <row r="239" spans="1:8" x14ac:dyDescent="0.3">
      <c r="A239" s="14">
        <v>363</v>
      </c>
      <c r="B239" s="15" t="s">
        <v>495</v>
      </c>
      <c r="C239" s="6" t="s">
        <v>253</v>
      </c>
      <c r="D239" s="16">
        <v>1032</v>
      </c>
      <c r="E239" s="17">
        <v>1016</v>
      </c>
      <c r="F239" s="17">
        <v>1025</v>
      </c>
      <c r="G239" s="17">
        <v>1054</v>
      </c>
      <c r="H239" s="19">
        <v>363</v>
      </c>
    </row>
    <row r="240" spans="1:8" x14ac:dyDescent="0.3">
      <c r="A240" s="14">
        <v>364</v>
      </c>
      <c r="B240" s="15" t="s">
        <v>496</v>
      </c>
      <c r="C240" s="6" t="s">
        <v>254</v>
      </c>
      <c r="D240" s="16">
        <v>837</v>
      </c>
      <c r="E240" s="17">
        <v>833</v>
      </c>
      <c r="F240" s="17">
        <v>830</v>
      </c>
      <c r="G240" s="17">
        <v>848</v>
      </c>
      <c r="H240" s="19">
        <v>364</v>
      </c>
    </row>
    <row r="241" spans="1:8" x14ac:dyDescent="0.3">
      <c r="A241" s="14">
        <v>365</v>
      </c>
      <c r="B241" s="15" t="s">
        <v>497</v>
      </c>
      <c r="C241" s="6" t="s">
        <v>255</v>
      </c>
      <c r="D241" s="16">
        <v>1769</v>
      </c>
      <c r="E241" s="17">
        <v>1765</v>
      </c>
      <c r="F241" s="17">
        <v>1778</v>
      </c>
      <c r="G241" s="17">
        <v>1763</v>
      </c>
      <c r="H241" s="19">
        <v>365</v>
      </c>
    </row>
    <row r="242" spans="1:8" x14ac:dyDescent="0.3">
      <c r="A242" s="14">
        <v>366</v>
      </c>
      <c r="B242" s="15" t="s">
        <v>498</v>
      </c>
      <c r="C242" s="6" t="s">
        <v>256</v>
      </c>
      <c r="D242" s="16">
        <v>1350</v>
      </c>
      <c r="E242" s="17">
        <v>1343</v>
      </c>
      <c r="F242" s="17">
        <v>1343</v>
      </c>
      <c r="G242" s="17">
        <v>1363</v>
      </c>
      <c r="H242" s="19">
        <v>366</v>
      </c>
    </row>
    <row r="243" spans="1:8" x14ac:dyDescent="0.3">
      <c r="H243"/>
    </row>
    <row r="244" spans="1:8" x14ac:dyDescent="0.3">
      <c r="H244"/>
    </row>
    <row r="245" spans="1:8" x14ac:dyDescent="0.3">
      <c r="H245"/>
    </row>
    <row r="246" spans="1:8" x14ac:dyDescent="0.3">
      <c r="H246"/>
    </row>
    <row r="247" spans="1:8" x14ac:dyDescent="0.3">
      <c r="H247"/>
    </row>
  </sheetData>
  <sheetProtection algorithmName="SHA-512" hashValue="GflCsp4HVWATK5L1917QiNOC8U4Xpkz537mUe3qU69ga13yug7tC7xZgDZc+r5cHHyGE9AVD2Srn4bciRJTgcA==" saltValue="Aj70aUcBa+Ki3sg2igfk+Q==" spinCount="100000" sheet="1" objects="1" scenarios="1"/>
  <phoneticPr fontId="15" type="noConversion"/>
  <pageMargins left="0.23622047244094491" right="0.23622047244094491" top="0.35433070866141736" bottom="0.35433070866141736" header="0.31496062992125984" footer="0.31496062992125984"/>
  <pageSetup paperSize="9" scale="70" orientation="landscape" r:id="rId1"/>
  <headerFooter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910432FD71D4BA2030C265E2751A4" ma:contentTypeVersion="13" ma:contentTypeDescription="Een nieuw document maken." ma:contentTypeScope="" ma:versionID="7e3cc1b485318d01302503afedc809eb">
  <xsd:schema xmlns:xsd="http://www.w3.org/2001/XMLSchema" xmlns:xs="http://www.w3.org/2001/XMLSchema" xmlns:p="http://schemas.microsoft.com/office/2006/metadata/properties" xmlns:ns2="029131b4-44a2-4b8d-9121-0b54e8dd8d85" xmlns:ns3="ec5e69af-7392-4b9b-be92-39e8e642d42a" targetNamespace="http://schemas.microsoft.com/office/2006/metadata/properties" ma:root="true" ma:fieldsID="fef31be915ab5246c91872eb76b7bc2f" ns2:_="" ns3:_="">
    <xsd:import namespace="029131b4-44a2-4b8d-9121-0b54e8dd8d85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131b4-44a2-4b8d-9121-0b54e8dd8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bd815b-020d-4d99-8773-95512a4efa4e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9131b4-44a2-4b8d-9121-0b54e8dd8d85">
      <Terms xmlns="http://schemas.microsoft.com/office/infopath/2007/PartnerControls"/>
    </lcf76f155ced4ddcb4097134ff3c332f>
    <TaxCatchAll xmlns="ec5e69af-7392-4b9b-be92-39e8e642d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C75F7-B67D-4E02-9066-0ABF0449C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9131b4-44a2-4b8d-9121-0b54e8dd8d85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F13C6F-1A1A-4459-8C49-A73D3B4FC756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ec5e69af-7392-4b9b-be92-39e8e642d42a"/>
    <ds:schemaRef ds:uri="029131b4-44a2-4b8d-9121-0b54e8dd8d8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95598B-DEB3-4B48-8A36-3076F8A579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Schuld en aflossing 2023-2026</vt:lpstr>
      <vt:lpstr>Blad1</vt:lpstr>
      <vt:lpstr>KerkenOverzicht 2025</vt:lpstr>
      <vt:lpstr>'Schuld en aflossing 2023-2026'!Afdrukbereik</vt:lpstr>
      <vt:lpstr>'KerkenOverzicht 2025'!Afdruktitels</vt:lpstr>
      <vt:lpstr>Kerken</vt:lpstr>
      <vt:lpstr>'KerkenOverzicht 2025'!KerkenOverzicht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Meijer | Meijer Pensioen</dc:creator>
  <cp:lastModifiedBy>Gert van der Veen</cp:lastModifiedBy>
  <cp:lastPrinted>2026-01-28T14:23:01Z</cp:lastPrinted>
  <dcterms:created xsi:type="dcterms:W3CDTF">2023-02-16T20:36:01Z</dcterms:created>
  <dcterms:modified xsi:type="dcterms:W3CDTF">2026-02-02T11:32:57Z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0x0101000FF910432FD71D4BA2030C265E2751A4</vt:lpwstr>
  </property>
  <property fmtid="{D5CDD505-2E9C-101B-9397-08002B2CF9AE}" pid="3" name="MediaServiceImageTags">
    <vt:lpwstr/>
  </property>
</Properties>
</file>